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bril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Pagados'!$B$1:$AT$132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Pagados'!$D$1:$D$129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28" i="4" l="1"/>
  <c r="AN128" i="4"/>
  <c r="AR128" i="4" l="1"/>
  <c r="AM128" i="4"/>
  <c r="AQ128" i="4" l="1"/>
  <c r="AL128" i="4"/>
  <c r="AT128" i="4" l="1"/>
  <c r="AP128" i="4"/>
  <c r="AO128" i="4"/>
  <c r="AK128" i="4"/>
  <c r="AJ128" i="4" l="1"/>
  <c r="AI128" i="4"/>
  <c r="AG128" i="4" l="1"/>
  <c r="Y64" i="4" l="1"/>
  <c r="AF128" i="4" l="1"/>
  <c r="AE128" i="4"/>
  <c r="AH128" i="4" l="1"/>
  <c r="AD128" i="4" l="1"/>
  <c r="AC128" i="4"/>
  <c r="AB122" i="4" l="1"/>
  <c r="AB111" i="4"/>
  <c r="AB98" i="4"/>
  <c r="AB64" i="4"/>
  <c r="AB54" i="4"/>
  <c r="AB50" i="4"/>
  <c r="AB26" i="4"/>
  <c r="AB23" i="4"/>
  <c r="AB16" i="4"/>
  <c r="AB11" i="4"/>
  <c r="AA122" i="4"/>
  <c r="AA111" i="4"/>
  <c r="AA98" i="4"/>
  <c r="AA64" i="4"/>
  <c r="AA54" i="4"/>
  <c r="AA50" i="4"/>
  <c r="AA26" i="4"/>
  <c r="AA23" i="4"/>
  <c r="AA16" i="4"/>
  <c r="AA11" i="4"/>
  <c r="AA9" i="4" l="1"/>
  <c r="AA62" i="4" l="1"/>
  <c r="AA128" i="4" s="1"/>
  <c r="AB62" i="4" l="1"/>
  <c r="AB9" i="4"/>
  <c r="AB128" i="4" l="1"/>
  <c r="Y26" i="4"/>
  <c r="Z11" i="4"/>
  <c r="Y11" i="4"/>
  <c r="Z122" i="4"/>
  <c r="Y122" i="4"/>
  <c r="W122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7" i="4"/>
  <c r="H77" i="4"/>
  <c r="J77" i="4"/>
  <c r="F78" i="4"/>
  <c r="H78" i="4"/>
  <c r="I78" i="4"/>
  <c r="I64" i="4" s="1"/>
  <c r="J78" i="4"/>
  <c r="F79" i="4"/>
  <c r="G79" i="4"/>
  <c r="H79" i="4"/>
  <c r="F80" i="4"/>
  <c r="G80" i="4"/>
  <c r="H80" i="4"/>
  <c r="F81" i="4"/>
  <c r="H81" i="4"/>
  <c r="E98" i="4"/>
  <c r="G98" i="4"/>
  <c r="I98" i="4"/>
  <c r="K98" i="4"/>
  <c r="L98" i="4"/>
  <c r="M98" i="4"/>
  <c r="N98" i="4"/>
  <c r="O98" i="4"/>
  <c r="P98" i="4"/>
  <c r="Q98" i="4"/>
  <c r="R98" i="4"/>
  <c r="S98" i="4"/>
  <c r="T98" i="4"/>
  <c r="U98" i="4"/>
  <c r="V98" i="4"/>
  <c r="W98" i="4"/>
  <c r="X98" i="4"/>
  <c r="Y98" i="4"/>
  <c r="Z98" i="4"/>
  <c r="F104" i="4"/>
  <c r="F98" i="4" s="1"/>
  <c r="H104" i="4"/>
  <c r="H98" i="4" s="1"/>
  <c r="J104" i="4"/>
  <c r="J98" i="4" s="1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V111" i="4"/>
  <c r="W111" i="4"/>
  <c r="X111" i="4"/>
  <c r="Y111" i="4"/>
  <c r="Z111" i="4"/>
  <c r="E122" i="4"/>
  <c r="F122" i="4"/>
  <c r="G122" i="4"/>
  <c r="H122" i="4"/>
  <c r="I122" i="4"/>
  <c r="J122" i="4"/>
  <c r="K122" i="4"/>
  <c r="L122" i="4"/>
  <c r="M122" i="4"/>
  <c r="N122" i="4"/>
  <c r="O122" i="4"/>
  <c r="P122" i="4"/>
  <c r="Q122" i="4"/>
  <c r="R122" i="4"/>
  <c r="S122" i="4"/>
  <c r="T122" i="4"/>
  <c r="U122" i="4"/>
  <c r="V122" i="4"/>
  <c r="X122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8" i="4" l="1"/>
  <c r="S128" i="4"/>
  <c r="O128" i="4"/>
  <c r="W128" i="4"/>
  <c r="U128" i="4"/>
  <c r="V128" i="4"/>
  <c r="M128" i="4"/>
  <c r="N128" i="4"/>
  <c r="P128" i="4"/>
  <c r="I128" i="4"/>
  <c r="X128" i="4"/>
  <c r="R128" i="4"/>
  <c r="Y128" i="4"/>
  <c r="H128" i="4"/>
  <c r="J9" i="4"/>
  <c r="J128" i="4" s="1"/>
  <c r="L128" i="4"/>
  <c r="Q128" i="4"/>
  <c r="G128" i="4"/>
  <c r="T128" i="4"/>
  <c r="E128" i="4"/>
  <c r="F128" i="4"/>
  <c r="Z128" i="4"/>
</calcChain>
</file>

<file path=xl/comments1.xml><?xml version="1.0" encoding="utf-8"?>
<comments xmlns="http://schemas.openxmlformats.org/spreadsheetml/2006/main">
  <authors>
    <author>D30474752</author>
  </authors>
  <commentList>
    <comment ref="D85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<sst xmlns="http://schemas.openxmlformats.org/spreadsheetml/2006/main" count="154" uniqueCount="125">
  <si>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</si>
  <si>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</si>
  <si>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</si>
  <si>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</si>
  <si>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</si>
  <si>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</si>
  <si>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</si>
  <si>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</si>
  <si>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</si>
  <si>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</si>
  <si>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</si>
  <si>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</si>
  <si>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</si>
  <si>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</si>
  <si>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</si>
  <si>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</si>
  <si>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</si>
  <si>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</si>
  <si>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</si>
  <si>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</si>
  <si>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</si>
  <si>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</si>
  <si>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</si>
  <si>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</si>
  <si>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</si>
  <si>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</si>
  <si>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</si>
  <si>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</si>
  <si>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</si>
  <si>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</si>
  <si>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</si>
  <si>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</si>
  <si>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</si>
  <si>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</si>
  <si>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</si>
  <si>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</si>
  <si>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</si>
  <si>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</si>
  <si>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</si>
  <si>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</si>
  <si>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</si>
  <si>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</si>
  <si>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</si>
  <si>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</si>
  <si>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</si>
  <si>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</si>
  <si>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</si>
  <si>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</si>
  <si>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</si>
  <si>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</si>
  <si>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</si>
  <si>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</si>
  <si>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</si>
  <si>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</si>
  <si>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</si>
  <si>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</si>
  <si>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</si>
  <si>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</si>
  <si>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</si>
  <si>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</si>
  <si>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</si>
  <si>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</si>
  <si>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</si>
  <si>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</si>
  <si>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</si>
  <si>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</si>
  <si>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</si>
  <si>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</si>
  <si>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</si>
  <si>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</si>
  <si>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</si>
  <si>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</si>
  <si>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</si>
  <si>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</si>
  <si>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</si>
  <si>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</si>
  <si>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</si>
  <si>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</si>
  <si>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</si>
  <si>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</si>
  <si>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</si>
  <si>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</si>
  <si>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</si>
  <si>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</si>
  <si>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</si>
  <si>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</si>
  <si>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</si>
  <si>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</si>
  <si>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</si>
  <si>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</si>
  <si>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</si>
  <si>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</si>
  <si>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</si>
  <si>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</si>
  <si>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</si>
  <si>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</si>
  <si>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</si>
  <si>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</si>
  <si>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</si>
  <si>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</si>
  <si>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</si>
  <si>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</si>
  <si>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</si>
  <si>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</si>
  <si>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</si>
  <si>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</si>
  <si>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</si>
  <si>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</si>
  <si>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</si>
  <si>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</si>
  <si>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</si>
  <si>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</si>
  <si>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</si>
  <si>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</si>
  <si>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</si>
  <si>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</si>
  <si>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</si>
  <si>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</si>
  <si>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</si>
  <si>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</si>
  <si>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</si>
  <si>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</si>
  <si>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(**) Pagado a Abril 2021</t>
  </si>
  <si>
    <t>Amortización Abrl</t>
  </si>
  <si>
    <t>Interés (*)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</si>
</sst>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5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333375</xdr:colOff>
      <xdr:row>1</xdr:row>
      <xdr:rowOff>38100</xdr:rowOff>
    </xdr:from>
    <xdr:to>
      <xdr:col>35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T144"/>
  <sheetViews>
    <sheetView showGridLines="0" tabSelected="1" view="pageBreakPreview" zoomScaleNormal="100" zoomScaleSheetLayoutView="100" workbookViewId="0">
      <pane xSplit="4" ySplit="8" topLeftCell="AJ9" activePane="bottomRight" state="frozen"/>
      <selection activeCell="B65" sqref="B65"/>
      <selection pane="topRight" activeCell="B65" sqref="B65"/>
      <selection pane="bottomLeft" activeCell="B65" sqref="B65"/>
      <selection pane="bottomRight" activeCell="AK9" sqref="AK9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5" width="11.42578125" style="6" bestFit="1" customWidth="1"/>
    <col min="6" max="6" width="9.5703125" style="6" bestFit="1" customWidth="1"/>
    <col min="7" max="7" width="11.42578125" style="6" bestFit="1" customWidth="1"/>
    <col min="8" max="8" width="9.5703125" style="6" bestFit="1" customWidth="1"/>
    <col min="9" max="9" width="11.42578125" style="6" bestFit="1" customWidth="1"/>
    <col min="10" max="10" width="9.5703125" style="6" bestFit="1" customWidth="1"/>
    <col min="11" max="11" width="11.42578125" style="6" bestFit="1" customWidth="1"/>
    <col min="12" max="12" width="9.5703125" style="6" bestFit="1" customWidth="1"/>
    <col min="13" max="13" width="11.42578125" style="6" bestFit="1" customWidth="1"/>
    <col min="14" max="14" width="9.5703125" style="6" bestFit="1" customWidth="1"/>
    <col min="15" max="15" width="11.42578125" style="6" bestFit="1" customWidth="1"/>
    <col min="16" max="16" width="9.5703125" style="6" bestFit="1" customWidth="1"/>
    <col min="17" max="17" width="11.42578125" style="6" bestFit="1" customWidth="1"/>
    <col min="18" max="18" width="9.5703125" style="6" bestFit="1" customWidth="1"/>
    <col min="19" max="19" width="11.42578125" style="6" bestFit="1" customWidth="1"/>
    <col min="20" max="20" width="9.5703125" style="6" bestFit="1" customWidth="1"/>
    <col min="21" max="21" width="11.42578125" style="6" bestFit="1" customWidth="1"/>
    <col min="22" max="22" width="9.5703125" style="6" bestFit="1" customWidth="1"/>
    <col min="23" max="23" width="11.42578125" style="6" bestFit="1" customWidth="1"/>
    <col min="24" max="24" width="10.85546875" style="6" bestFit="1" customWidth="1"/>
    <col min="25" max="25" width="11.42578125" style="45" bestFit="1" customWidth="1"/>
    <col min="26" max="26" width="10.85546875" style="45" bestFit="1" customWidth="1"/>
    <col min="27" max="27" width="11.42578125" style="6" bestFit="1" customWidth="1"/>
    <col min="28" max="28" width="10.85546875" style="6" bestFit="1" customWidth="1"/>
    <col min="29" max="29" width="11.42578125" style="6" bestFit="1" customWidth="1"/>
    <col min="30" max="30" width="10.85546875" style="6" bestFit="1" customWidth="1"/>
    <col min="31" max="31" width="11.42578125" style="6" bestFit="1" customWidth="1"/>
    <col min="32" max="32" width="10.85546875" style="6" bestFit="1" customWidth="1"/>
    <col min="33" max="33" width="11.42578125" style="6" bestFit="1" customWidth="1"/>
    <col min="34" max="36" width="11.7109375" style="6" bestFit="1" customWidth="1"/>
    <col min="37" max="37" width="16.5703125" style="6" bestFit="1" customWidth="1"/>
    <col min="38" max="40" width="16.5703125" style="6" customWidth="1"/>
    <col min="41" max="41" width="22.140625" style="6" bestFit="1" customWidth="1"/>
    <col min="42" max="42" width="11.7109375" style="6" bestFit="1" customWidth="1"/>
    <col min="43" max="45" width="11.7109375" style="6" customWidth="1"/>
    <col min="46" max="46" width="11.7109375" style="6" bestFit="1" customWidth="1"/>
    <col min="47" max="16384" width="10.7109375" style="6"/>
  </cols>
  <sheetData>
    <row r="1" spans="2:46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6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6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6" s="3" customFormat="1" ht="18.75" customHeight="1" x14ac:dyDescent="0.3">
      <c r="B4" s="2"/>
      <c r="D4" s="5" t="s">
        <v>104</v>
      </c>
      <c r="E4" s="4"/>
      <c r="F4" s="4"/>
      <c r="G4" s="4"/>
      <c r="H4" s="4"/>
      <c r="I4" s="4"/>
      <c r="J4" s="4"/>
      <c r="Y4" s="42"/>
      <c r="Z4" s="42"/>
    </row>
    <row r="5" spans="2:46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6" ht="13.5" customHeight="1" thickBot="1" x14ac:dyDescent="0.25">
      <c r="D6" s="7"/>
      <c r="E6" s="57">
        <v>2005</v>
      </c>
      <c r="F6" s="58"/>
      <c r="G6" s="57">
        <v>2006</v>
      </c>
      <c r="H6" s="58"/>
      <c r="I6" s="57">
        <v>2007</v>
      </c>
      <c r="J6" s="58"/>
      <c r="K6" s="57">
        <v>2008</v>
      </c>
      <c r="L6" s="58"/>
      <c r="M6" s="57">
        <v>2009</v>
      </c>
      <c r="N6" s="58"/>
      <c r="O6" s="57">
        <v>2010</v>
      </c>
      <c r="P6" s="58"/>
      <c r="Q6" s="57">
        <v>2011</v>
      </c>
      <c r="R6" s="58"/>
      <c r="S6" s="57">
        <v>2012</v>
      </c>
      <c r="T6" s="58"/>
      <c r="U6" s="57">
        <v>2013</v>
      </c>
      <c r="V6" s="58"/>
      <c r="W6" s="57">
        <v>2014</v>
      </c>
      <c r="X6" s="58"/>
      <c r="Y6" s="61">
        <v>2015</v>
      </c>
      <c r="Z6" s="60"/>
      <c r="AA6" s="57">
        <v>2016</v>
      </c>
      <c r="AB6" s="60"/>
      <c r="AC6" s="57">
        <v>2017</v>
      </c>
      <c r="AD6" s="60"/>
      <c r="AE6" s="57">
        <v>2018</v>
      </c>
      <c r="AF6" s="60"/>
      <c r="AG6" s="57">
        <v>2019</v>
      </c>
      <c r="AH6" s="59"/>
      <c r="AI6" s="57">
        <v>2020</v>
      </c>
      <c r="AJ6" s="58"/>
      <c r="AK6" s="57">
        <v>2021</v>
      </c>
      <c r="AL6" s="59"/>
      <c r="AM6" s="59"/>
      <c r="AN6" s="59"/>
      <c r="AO6" s="59"/>
      <c r="AP6" s="59"/>
      <c r="AQ6" s="59"/>
      <c r="AR6" s="59"/>
      <c r="AS6" s="59"/>
      <c r="AT6" s="59"/>
    </row>
    <row r="7" spans="2:46" s="9" customFormat="1" ht="12" thickBot="1" x14ac:dyDescent="0.25">
      <c r="B7" s="62" t="s">
        <v>21</v>
      </c>
      <c r="C7" s="63"/>
      <c r="D7" s="64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22</v>
      </c>
      <c r="AJ7" s="8" t="s">
        <v>64</v>
      </c>
      <c r="AK7" s="8" t="s">
        <v>112</v>
      </c>
      <c r="AL7" s="8" t="s">
        <v>118</v>
      </c>
      <c r="AM7" s="8" t="s">
        <v>119</v>
      </c>
      <c r="AN7" s="8" t="s">
        <v>123</v>
      </c>
      <c r="AO7" s="8" t="s">
        <v>98</v>
      </c>
      <c r="AP7" s="8" t="s">
        <v>113</v>
      </c>
      <c r="AQ7" s="8" t="s">
        <v>117</v>
      </c>
      <c r="AR7" s="8" t="s">
        <v>120</v>
      </c>
      <c r="AS7" s="8" t="s">
        <v>124</v>
      </c>
      <c r="AT7" s="8" t="s">
        <v>99</v>
      </c>
    </row>
    <row r="8" spans="2:46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</row>
    <row r="9" spans="2:46" s="14" customFormat="1" ht="12" customHeight="1" x14ac:dyDescent="0.2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2011098975.3685329</v>
      </c>
      <c r="AJ9" s="49">
        <v>1754949876.5817852</v>
      </c>
      <c r="AK9" s="49">
        <v>323467993.35000002</v>
      </c>
      <c r="AL9" s="49">
        <v>330666300.08000004</v>
      </c>
      <c r="AM9" s="49">
        <v>360419026.31000006</v>
      </c>
      <c r="AN9" s="49">
        <v>344956992.12</v>
      </c>
      <c r="AO9" s="49">
        <v>1359510311.858907</v>
      </c>
      <c r="AP9" s="49">
        <v>66996663.629999995</v>
      </c>
      <c r="AQ9" s="49">
        <v>62123457.710000001</v>
      </c>
      <c r="AR9" s="49">
        <v>418721909.43400002</v>
      </c>
      <c r="AS9" s="49">
        <v>62738938.659999996</v>
      </c>
      <c r="AT9" s="49">
        <v>610580969.42149997</v>
      </c>
    </row>
    <row r="10" spans="2:46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</row>
    <row r="11" spans="2:46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</row>
    <row r="12" spans="2:46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</row>
    <row r="13" spans="2:46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</row>
    <row r="14" spans="2:46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</row>
    <row r="15" spans="2:46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</row>
    <row r="16" spans="2:46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73892378.510215655</v>
      </c>
      <c r="AJ16" s="49">
        <v>24106088.020795103</v>
      </c>
      <c r="AK16" s="49">
        <v>0</v>
      </c>
      <c r="AL16" s="49">
        <v>0</v>
      </c>
      <c r="AM16" s="49">
        <v>23930555.030000001</v>
      </c>
      <c r="AN16" s="49">
        <v>0</v>
      </c>
      <c r="AO16" s="49">
        <v>23930555.030000001</v>
      </c>
      <c r="AP16" s="49">
        <v>0</v>
      </c>
      <c r="AQ16" s="49">
        <v>0</v>
      </c>
      <c r="AR16" s="49">
        <v>7190721.1740000006</v>
      </c>
      <c r="AS16" s="49">
        <v>0</v>
      </c>
      <c r="AT16" s="49">
        <v>7190721.1715000002</v>
      </c>
    </row>
    <row r="17" spans="2:46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</row>
    <row r="18" spans="2:46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73892378.510215655</v>
      </c>
      <c r="AJ18" s="50">
        <v>24106088.020795103</v>
      </c>
      <c r="AK18" s="50">
        <v>0</v>
      </c>
      <c r="AL18" s="50">
        <v>0</v>
      </c>
      <c r="AM18" s="50">
        <v>23930555.030000001</v>
      </c>
      <c r="AN18" s="50">
        <v>0</v>
      </c>
      <c r="AO18" s="50">
        <v>23930555.030000001</v>
      </c>
      <c r="AP18" s="50">
        <v>0</v>
      </c>
      <c r="AQ18" s="50">
        <v>0</v>
      </c>
      <c r="AR18" s="50">
        <v>7190721.1740000006</v>
      </c>
      <c r="AS18" s="50">
        <v>0</v>
      </c>
      <c r="AT18" s="50">
        <v>7190721.1715000002</v>
      </c>
    </row>
    <row r="19" spans="2:46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</row>
    <row r="20" spans="2:46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</row>
    <row r="21" spans="2:46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</row>
    <row r="22" spans="2:46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</row>
    <row r="23" spans="2:46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</row>
    <row r="24" spans="2:46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</row>
    <row r="25" spans="2:46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</row>
    <row r="26" spans="2:46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1937184693.3683171</v>
      </c>
      <c r="AJ26" s="49">
        <v>956248830.06496298</v>
      </c>
      <c r="AK26" s="49">
        <v>323467993.35000002</v>
      </c>
      <c r="AL26" s="49">
        <v>330666300.08000004</v>
      </c>
      <c r="AM26" s="49">
        <v>336488471.28000003</v>
      </c>
      <c r="AN26" s="49">
        <v>344956992.12</v>
      </c>
      <c r="AO26" s="49">
        <v>1335579756.828907</v>
      </c>
      <c r="AP26" s="49">
        <v>66996663.629999995</v>
      </c>
      <c r="AQ26" s="49">
        <v>62123457.710000001</v>
      </c>
      <c r="AR26" s="49">
        <v>66614044.150000006</v>
      </c>
      <c r="AS26" s="49">
        <v>62738938.659999996</v>
      </c>
      <c r="AT26" s="49">
        <v>258473104.13999999</v>
      </c>
    </row>
    <row r="27" spans="2:46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</row>
    <row r="28" spans="2:46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</row>
    <row r="29" spans="2:46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</row>
    <row r="30" spans="2:46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</row>
    <row r="31" spans="2:46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</row>
    <row r="32" spans="2:46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</row>
    <row r="33" spans="2:46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</row>
    <row r="34" spans="2:46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</row>
    <row r="35" spans="2:46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</row>
    <row r="36" spans="2:46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</row>
    <row r="37" spans="2:46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</row>
    <row r="38" spans="2:46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</row>
    <row r="39" spans="2:46" s="25" customFormat="1" ht="12" customHeight="1" outlineLevel="2" x14ac:dyDescent="0.2">
      <c r="B39" s="22"/>
      <c r="C39" s="23"/>
      <c r="D39" s="26" t="s">
        <v>87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155932438.3197059</v>
      </c>
      <c r="AJ39" s="50">
        <v>96259897.845713407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51977479.439941175</v>
      </c>
      <c r="AP39" s="50">
        <v>7235760.3200000003</v>
      </c>
      <c r="AQ39" s="50">
        <v>6927479.1900000004</v>
      </c>
      <c r="AR39" s="50">
        <v>8099153.9199999999</v>
      </c>
      <c r="AS39" s="50">
        <v>7298720.5899999999</v>
      </c>
      <c r="AT39" s="50">
        <v>29561114.02</v>
      </c>
    </row>
    <row r="40" spans="2:46" s="25" customFormat="1" ht="12" customHeight="1" outlineLevel="2" x14ac:dyDescent="0.2">
      <c r="B40" s="22"/>
      <c r="C40" s="23"/>
      <c r="D40" s="26" t="s">
        <v>89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99540052.737420946</v>
      </c>
      <c r="AJ40" s="50">
        <v>7625685.0092495652</v>
      </c>
      <c r="AK40" s="50"/>
      <c r="AL40" s="50"/>
      <c r="AM40" s="50"/>
      <c r="AN40" s="50"/>
      <c r="AO40" s="50"/>
      <c r="AP40" s="50"/>
      <c r="AQ40" s="50"/>
      <c r="AR40" s="50"/>
      <c r="AS40" s="50"/>
      <c r="AT40" s="50"/>
    </row>
    <row r="41" spans="2:46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</row>
    <row r="42" spans="2:46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878193121.70999992</v>
      </c>
      <c r="AJ42" s="50">
        <v>281725829.80000007</v>
      </c>
      <c r="AK42" s="50">
        <v>81450954.299999997</v>
      </c>
      <c r="AL42" s="50">
        <v>82617781.620000005</v>
      </c>
      <c r="AM42" s="50">
        <v>83789593.810000002</v>
      </c>
      <c r="AN42" s="50">
        <v>85073665.719999999</v>
      </c>
      <c r="AO42" s="50">
        <v>332931995.44999993</v>
      </c>
      <c r="AP42" s="50">
        <v>23312956.409999996</v>
      </c>
      <c r="AQ42" s="50">
        <v>21798614.439999998</v>
      </c>
      <c r="AR42" s="50">
        <v>21190701.07</v>
      </c>
      <c r="AS42" s="50">
        <v>23419776.539999999</v>
      </c>
      <c r="AT42" s="50">
        <v>89722048.460000008</v>
      </c>
    </row>
    <row r="43" spans="2:46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</row>
    <row r="44" spans="2:46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</row>
    <row r="45" spans="2:46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</row>
    <row r="46" spans="2:46" s="25" customFormat="1" ht="12" customHeight="1" outlineLevel="2" x14ac:dyDescent="0.2">
      <c r="B46" s="22"/>
      <c r="C46" s="23"/>
      <c r="D46" s="26" t="s">
        <v>93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793519080.60119045</v>
      </c>
      <c r="AJ46" s="50">
        <v>570637417.40999997</v>
      </c>
      <c r="AK46" s="50">
        <v>226522669.19</v>
      </c>
      <c r="AL46" s="50">
        <v>232554148.60000002</v>
      </c>
      <c r="AM46" s="50">
        <v>239704507.61000001</v>
      </c>
      <c r="AN46" s="50">
        <v>246888956.54000002</v>
      </c>
      <c r="AO46" s="50">
        <v>945670281.93896592</v>
      </c>
      <c r="AP46" s="50">
        <v>36447946.899999999</v>
      </c>
      <c r="AQ46" s="50">
        <v>33397364.080000002</v>
      </c>
      <c r="AR46" s="50">
        <v>37324189.160000004</v>
      </c>
      <c r="AS46" s="50">
        <v>32020441.529999997</v>
      </c>
      <c r="AT46" s="50">
        <v>139189941.66</v>
      </c>
    </row>
    <row r="47" spans="2:46" s="25" customFormat="1" ht="12" customHeight="1" outlineLevel="2" x14ac:dyDescent="0.2">
      <c r="B47" s="22"/>
      <c r="C47" s="23"/>
      <c r="D47" s="53" t="s">
        <v>94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10000000</v>
      </c>
      <c r="AJ47" s="50">
        <v>0</v>
      </c>
      <c r="AK47" s="50">
        <v>2500000</v>
      </c>
      <c r="AL47" s="50">
        <v>2500000</v>
      </c>
      <c r="AM47" s="50">
        <v>0</v>
      </c>
      <c r="AN47" s="50">
        <v>0</v>
      </c>
      <c r="AO47" s="50">
        <v>5000000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</row>
    <row r="48" spans="2:46" s="25" customFormat="1" ht="12" customHeight="1" outlineLevel="2" x14ac:dyDescent="0.2">
      <c r="B48" s="22"/>
      <c r="C48" s="23"/>
      <c r="D48" s="53" t="s">
        <v>105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</row>
    <row r="49" spans="2:46" s="25" customFormat="1" ht="12" customHeight="1" outlineLevel="1" x14ac:dyDescent="0.2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</row>
    <row r="50" spans="2:46" s="25" customFormat="1" ht="12" customHeight="1" outlineLevel="2" x14ac:dyDescent="0.2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</row>
    <row r="51" spans="2:46" s="25" customFormat="1" ht="12" customHeight="1" outlineLevel="2" x14ac:dyDescent="0.2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</row>
    <row r="52" spans="2:46" s="25" customFormat="1" ht="12" customHeight="1" outlineLevel="2" x14ac:dyDescent="0.2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</row>
    <row r="53" spans="2:46" s="25" customFormat="1" ht="12" customHeight="1" outlineLevel="1" x14ac:dyDescent="0.2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</row>
    <row r="54" spans="2:46" s="25" customFormat="1" ht="12" customHeight="1" outlineLevel="2" x14ac:dyDescent="0.2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>
        <v>21903.49</v>
      </c>
      <c r="AJ54" s="49">
        <v>875.56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</row>
    <row r="55" spans="2:46" s="25" customFormat="1" ht="12" customHeight="1" outlineLevel="1" x14ac:dyDescent="0.2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50">
        <v>21903.49</v>
      </c>
      <c r="AJ55" s="50">
        <v>875.56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  <c r="AQ55" s="50">
        <v>0</v>
      </c>
      <c r="AR55" s="50">
        <v>0</v>
      </c>
      <c r="AS55" s="50">
        <v>0</v>
      </c>
      <c r="AT55" s="50">
        <v>0</v>
      </c>
    </row>
    <row r="56" spans="2:46" s="25" customFormat="1" ht="12" customHeight="1" outlineLevel="1" x14ac:dyDescent="0.2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</row>
    <row r="57" spans="2:46" s="25" customFormat="1" ht="12" customHeight="1" outlineLevel="2" x14ac:dyDescent="0.2">
      <c r="B57" s="22"/>
      <c r="C57" s="23" t="s">
        <v>109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</row>
    <row r="58" spans="2:46" s="25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</row>
    <row r="59" spans="2:46" s="25" customFormat="1" ht="12" customHeight="1" x14ac:dyDescent="0.2">
      <c r="B59" s="22"/>
      <c r="C59" s="23" t="s">
        <v>110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>
        <v>0</v>
      </c>
      <c r="AJ59" s="49">
        <v>774594082.93602729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344917144.11000001</v>
      </c>
      <c r="AS59" s="49">
        <v>0</v>
      </c>
      <c r="AT59" s="49">
        <v>344917144.11000001</v>
      </c>
    </row>
    <row r="60" spans="2:46" s="25" customFormat="1" ht="12" customHeight="1" x14ac:dyDescent="0.2">
      <c r="B60" s="22"/>
      <c r="C60" s="23"/>
      <c r="D60" s="26" t="s">
        <v>108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>
        <v>0</v>
      </c>
      <c r="AJ60" s="50">
        <v>774594082.93602729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  <c r="AQ60" s="50">
        <v>0</v>
      </c>
      <c r="AR60" s="50">
        <v>344917144.11000001</v>
      </c>
      <c r="AS60" s="50">
        <v>0</v>
      </c>
      <c r="AT60" s="50">
        <v>344917144.11000001</v>
      </c>
    </row>
    <row r="61" spans="2:46" s="14" customFormat="1" ht="12" customHeight="1" x14ac:dyDescent="0.2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</row>
    <row r="62" spans="2:46" s="14" customFormat="1" ht="12" customHeight="1" outlineLevel="1" x14ac:dyDescent="0.2">
      <c r="B62" s="15" t="s">
        <v>45</v>
      </c>
      <c r="C62" s="16"/>
      <c r="D62" s="17"/>
      <c r="E62" s="18">
        <f t="shared" ref="E62:P62" si="14">+E64+E98+E111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+Q64+Q98+Q111+Q122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9915962775.9960003</v>
      </c>
      <c r="AJ62" s="49">
        <v>9681898027.282753</v>
      </c>
      <c r="AK62" s="49">
        <v>1138861920.8137999</v>
      </c>
      <c r="AL62" s="49">
        <v>599991802.62954807</v>
      </c>
      <c r="AM62" s="49">
        <v>76837347.729200006</v>
      </c>
      <c r="AN62" s="49">
        <v>1254460829.6159685</v>
      </c>
      <c r="AO62" s="49">
        <v>3070151900.77</v>
      </c>
      <c r="AP62" s="49">
        <v>3564185379.0577002</v>
      </c>
      <c r="AQ62" s="49">
        <v>35850562.907251909</v>
      </c>
      <c r="AR62" s="49">
        <v>25740292.342399996</v>
      </c>
      <c r="AS62" s="49">
        <v>452809877.4568851</v>
      </c>
      <c r="AT62" s="49">
        <v>4078586111.7678957</v>
      </c>
    </row>
    <row r="63" spans="2:46" s="25" customFormat="1" ht="12" customHeight="1" outlineLevel="1" x14ac:dyDescent="0.2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</row>
    <row r="64" spans="2:46" s="25" customFormat="1" ht="12" customHeight="1" outlineLevel="2" x14ac:dyDescent="0.2">
      <c r="B64" s="22"/>
      <c r="C64" s="23" t="s">
        <v>46</v>
      </c>
      <c r="D64" s="24"/>
      <c r="E64" s="18">
        <f>SUM(E65:E86)</f>
        <v>117177582</v>
      </c>
      <c r="F64" s="18">
        <f>SUM(F65:F86)</f>
        <v>118199068.42000002</v>
      </c>
      <c r="G64" s="18">
        <f t="shared" ref="G64:L64" si="16">SUM(G65:G84)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SUM(M65:M86)</f>
        <v>214537959.23948827</v>
      </c>
      <c r="N64" s="18">
        <f>SUM(N65:N86)</f>
        <v>93616141.288039193</v>
      </c>
      <c r="O64" s="18">
        <f t="shared" ref="O64:V64" si="17">SUM(O65:O91)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SUM(W65:W91)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SUM(AA65:AA91)</f>
        <v>687484940.4799999</v>
      </c>
      <c r="AB64" s="19">
        <f>SUM(AB65:AB91)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6757526649.3759995</v>
      </c>
      <c r="AJ64" s="49">
        <v>1735500942.4999998</v>
      </c>
      <c r="AK64" s="49">
        <v>238268126.39379999</v>
      </c>
      <c r="AL64" s="49">
        <v>599991802.62954807</v>
      </c>
      <c r="AM64" s="49">
        <v>76837347.729200006</v>
      </c>
      <c r="AN64" s="49">
        <v>10692044.5112</v>
      </c>
      <c r="AO64" s="49">
        <v>925789321.25</v>
      </c>
      <c r="AP64" s="49">
        <v>40511560.731700003</v>
      </c>
      <c r="AQ64" s="49">
        <v>35346472.527251907</v>
      </c>
      <c r="AR64" s="49">
        <v>25190292.782399997</v>
      </c>
      <c r="AS64" s="49">
        <v>1861053.394377985</v>
      </c>
      <c r="AT64" s="49">
        <v>102909379.44</v>
      </c>
    </row>
    <row r="65" spans="2:46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</row>
    <row r="66" spans="2:46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</row>
    <row r="67" spans="2:46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</row>
    <row r="68" spans="2:46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57096155.159999996</v>
      </c>
      <c r="AJ68" s="50">
        <v>1533120.89</v>
      </c>
      <c r="AK68" s="50"/>
      <c r="AL68" s="50"/>
      <c r="AM68" s="50"/>
      <c r="AN68" s="50"/>
      <c r="AO68" s="50"/>
      <c r="AP68" s="50"/>
      <c r="AQ68" s="50"/>
      <c r="AR68" s="50"/>
      <c r="AS68" s="50"/>
      <c r="AT68" s="50"/>
    </row>
    <row r="69" spans="2:46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906659270.22000003</v>
      </c>
      <c r="AJ69" s="50">
        <v>84689436.920000002</v>
      </c>
      <c r="AK69" s="50">
        <v>0</v>
      </c>
      <c r="AL69" s="50">
        <v>591879155.38264811</v>
      </c>
      <c r="AM69" s="50">
        <v>0</v>
      </c>
      <c r="AN69" s="50">
        <v>0</v>
      </c>
      <c r="AO69" s="50">
        <v>591879155.38</v>
      </c>
      <c r="AP69" s="50">
        <v>0</v>
      </c>
      <c r="AQ69" s="50">
        <v>32090944.80735191</v>
      </c>
      <c r="AR69" s="50">
        <v>0</v>
      </c>
      <c r="AS69" s="50">
        <v>0</v>
      </c>
      <c r="AT69" s="50">
        <v>32090944.809999999</v>
      </c>
    </row>
    <row r="70" spans="2:46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</row>
    <row r="71" spans="2:46" s="25" customFormat="1" ht="12" customHeight="1" outlineLevel="2" x14ac:dyDescent="0.2">
      <c r="B71" s="22"/>
      <c r="C71" s="23"/>
      <c r="D71" s="26" t="s">
        <v>100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24831652.960000001</v>
      </c>
      <c r="AJ71" s="50">
        <v>4684419.5600000005</v>
      </c>
      <c r="AK71" s="50">
        <v>0</v>
      </c>
      <c r="AL71" s="50">
        <v>8112647.2468999997</v>
      </c>
      <c r="AM71" s="50">
        <v>0</v>
      </c>
      <c r="AN71" s="50">
        <v>8039911.8911999995</v>
      </c>
      <c r="AO71" s="50">
        <v>16152559.129999999</v>
      </c>
      <c r="AP71" s="50">
        <v>0</v>
      </c>
      <c r="AQ71" s="50">
        <v>661298.11990000005</v>
      </c>
      <c r="AR71" s="50">
        <v>0</v>
      </c>
      <c r="AS71" s="50">
        <v>1747511.3326000001</v>
      </c>
      <c r="AT71" s="50">
        <v>2408809.46</v>
      </c>
    </row>
    <row r="72" spans="2:46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630211157.63</v>
      </c>
      <c r="AJ72" s="50">
        <v>346610988.63999999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0</v>
      </c>
      <c r="AT72" s="50">
        <v>0</v>
      </c>
    </row>
    <row r="73" spans="2:46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</row>
    <row r="74" spans="2:46" s="25" customFormat="1" ht="12" customHeight="1" outlineLevel="2" x14ac:dyDescent="0.2">
      <c r="B74" s="22"/>
      <c r="C74" s="23"/>
      <c r="D74" s="26" t="s">
        <v>107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>
        <v>0</v>
      </c>
      <c r="AL74" s="50"/>
      <c r="AM74" s="50">
        <v>0</v>
      </c>
      <c r="AN74" s="50">
        <v>0</v>
      </c>
      <c r="AO74" s="50">
        <v>0</v>
      </c>
      <c r="AP74" s="50">
        <v>202291.28149999998</v>
      </c>
      <c r="AQ74" s="50"/>
      <c r="AR74" s="50">
        <v>0</v>
      </c>
      <c r="AS74" s="50">
        <v>0</v>
      </c>
      <c r="AT74" s="50">
        <v>202291.28</v>
      </c>
    </row>
    <row r="75" spans="2:46" s="25" customFormat="1" ht="12" customHeight="1" outlineLevel="2" x14ac:dyDescent="0.2">
      <c r="B75" s="22"/>
      <c r="C75" s="23"/>
      <c r="D75" s="26" t="s">
        <v>50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329197.89</v>
      </c>
      <c r="P75" s="27">
        <v>66946.84</v>
      </c>
      <c r="Q75" s="27">
        <v>2300144.37</v>
      </c>
      <c r="R75" s="27">
        <v>332231.15000000002</v>
      </c>
      <c r="S75" s="27">
        <v>1874196.61</v>
      </c>
      <c r="T75" s="27">
        <v>280402.21000000002</v>
      </c>
      <c r="U75" s="27">
        <v>6648549.0899999999</v>
      </c>
      <c r="V75" s="27">
        <v>949981.24</v>
      </c>
      <c r="W75" s="27">
        <v>6674770.3499999996</v>
      </c>
      <c r="X75" s="27">
        <v>0</v>
      </c>
      <c r="Y75" s="21"/>
      <c r="Z75" s="21"/>
      <c r="AA75" s="21"/>
      <c r="AB75" s="21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</row>
    <row r="76" spans="2:46" s="25" customFormat="1" ht="12" customHeight="1" outlineLevel="2" x14ac:dyDescent="0.2">
      <c r="B76" s="22"/>
      <c r="C76" s="23"/>
      <c r="D76" s="26" t="s">
        <v>51</v>
      </c>
      <c r="E76" s="27">
        <v>16952258</v>
      </c>
      <c r="F76" s="27">
        <v>7580334</v>
      </c>
      <c r="G76" s="27">
        <v>7119591</v>
      </c>
      <c r="H76" s="27">
        <v>651538</v>
      </c>
      <c r="I76" s="27">
        <v>7915301</v>
      </c>
      <c r="J76" s="27">
        <v>376419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</row>
    <row r="77" spans="2:46" s="25" customFormat="1" ht="12" customHeight="1" outlineLevel="2" x14ac:dyDescent="0.2">
      <c r="B77" s="22"/>
      <c r="C77" s="23"/>
      <c r="D77" s="26" t="s">
        <v>13</v>
      </c>
      <c r="E77" s="27">
        <v>35634474</v>
      </c>
      <c r="F77" s="27">
        <f>17969.19+11972889</f>
        <v>11990858.189999999</v>
      </c>
      <c r="G77" s="27">
        <v>5067227</v>
      </c>
      <c r="H77" s="27">
        <f>1053484+13266</f>
        <v>1066750</v>
      </c>
      <c r="I77" s="27">
        <v>15403202</v>
      </c>
      <c r="J77" s="27">
        <f>2968596+48796.53</f>
        <v>3017392.53</v>
      </c>
      <c r="K77" s="27">
        <v>10618533.84577113</v>
      </c>
      <c r="L77" s="27">
        <v>1052044.8835927499</v>
      </c>
      <c r="M77" s="27">
        <v>6158155.5599999996</v>
      </c>
      <c r="N77" s="27">
        <v>325808.87</v>
      </c>
      <c r="O77" s="27">
        <v>11999193.7863</v>
      </c>
      <c r="P77" s="27">
        <v>173955.98618000001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</row>
    <row r="78" spans="2:46" s="25" customFormat="1" ht="12" customHeight="1" outlineLevel="2" x14ac:dyDescent="0.2">
      <c r="B78" s="22"/>
      <c r="C78" s="23"/>
      <c r="D78" s="26" t="s">
        <v>52</v>
      </c>
      <c r="E78" s="27">
        <v>9910455</v>
      </c>
      <c r="F78" s="27">
        <f>1442062+245992.48</f>
        <v>1688054.48</v>
      </c>
      <c r="G78" s="27">
        <v>8495017</v>
      </c>
      <c r="H78" s="27">
        <f>504777+1415953</f>
        <v>1920730</v>
      </c>
      <c r="I78" s="27">
        <f>355785+5841984.84</f>
        <v>6197769.8399999999</v>
      </c>
      <c r="J78" s="27">
        <f>10256+1209590.46</f>
        <v>1219846.46</v>
      </c>
      <c r="K78" s="27">
        <v>6955353.2300000004</v>
      </c>
      <c r="L78" s="27">
        <v>721048.16</v>
      </c>
      <c r="M78" s="27">
        <v>8095979.6600000001</v>
      </c>
      <c r="N78" s="27">
        <v>396207.01</v>
      </c>
      <c r="O78" s="27">
        <v>3595619.15</v>
      </c>
      <c r="P78" s="27">
        <v>19186.91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</row>
    <row r="79" spans="2:46" s="25" customFormat="1" ht="12" customHeight="1" outlineLevel="2" x14ac:dyDescent="0.2">
      <c r="B79" s="22"/>
      <c r="C79" s="23"/>
      <c r="D79" s="26" t="s">
        <v>53</v>
      </c>
      <c r="E79" s="27">
        <v>32434824</v>
      </c>
      <c r="F79" s="27">
        <f>4720303+2484170.05</f>
        <v>7204473.0499999998</v>
      </c>
      <c r="G79" s="27">
        <f>2165941+20795834</f>
        <v>22961775</v>
      </c>
      <c r="H79" s="27">
        <f>42300+5984123</f>
        <v>6026423</v>
      </c>
      <c r="I79" s="27">
        <v>21429351.379999999</v>
      </c>
      <c r="J79" s="27">
        <v>5703995.5599999996</v>
      </c>
      <c r="K79" s="27">
        <v>21275118.050000001</v>
      </c>
      <c r="L79" s="27">
        <v>3500388.41</v>
      </c>
      <c r="M79" s="27">
        <v>25346199.09</v>
      </c>
      <c r="N79" s="27">
        <v>1872984.21</v>
      </c>
      <c r="O79" s="27">
        <v>26418460.629999999</v>
      </c>
      <c r="P79" s="27">
        <v>328100.86</v>
      </c>
      <c r="Q79" s="27">
        <v>27902459.289999999</v>
      </c>
      <c r="R79" s="27">
        <v>148677.10999999999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</row>
    <row r="80" spans="2:46" s="25" customFormat="1" ht="12" customHeight="1" outlineLevel="2" x14ac:dyDescent="0.2">
      <c r="B80" s="22"/>
      <c r="C80" s="23"/>
      <c r="D80" s="26" t="s">
        <v>54</v>
      </c>
      <c r="E80" s="27">
        <v>5351485</v>
      </c>
      <c r="F80" s="27">
        <f>719731+616696.76</f>
        <v>1336427.76</v>
      </c>
      <c r="G80" s="27">
        <f>3381643+445164</f>
        <v>3826807</v>
      </c>
      <c r="H80" s="27">
        <f>104214+1126180</f>
        <v>1230394</v>
      </c>
      <c r="I80" s="27">
        <v>3882982.17</v>
      </c>
      <c r="J80" s="27">
        <v>1308415.99</v>
      </c>
      <c r="K80" s="27">
        <v>3858639.4045525203</v>
      </c>
      <c r="L80" s="27">
        <v>864328.35535597475</v>
      </c>
      <c r="M80" s="27">
        <v>4639254.09</v>
      </c>
      <c r="N80" s="27">
        <v>487199.05</v>
      </c>
      <c r="O80" s="27">
        <v>4869176</v>
      </c>
      <c r="P80" s="27">
        <v>120289.25</v>
      </c>
      <c r="Q80" s="27">
        <v>5123214.54</v>
      </c>
      <c r="R80" s="27">
        <v>84923.35</v>
      </c>
      <c r="S80" s="27">
        <v>5593841.1999999993</v>
      </c>
      <c r="T80" s="27">
        <v>54696.160000000003</v>
      </c>
      <c r="U80" s="27">
        <v>3138967.57</v>
      </c>
      <c r="V80" s="27">
        <v>14365.19</v>
      </c>
      <c r="W80" s="27">
        <v>0</v>
      </c>
      <c r="X80" s="27">
        <v>0</v>
      </c>
      <c r="Y80" s="21">
        <v>0</v>
      </c>
      <c r="Z80" s="21">
        <v>0</v>
      </c>
      <c r="AA80" s="21">
        <v>0</v>
      </c>
      <c r="AB80" s="21">
        <v>0</v>
      </c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</row>
    <row r="81" spans="2:46" s="25" customFormat="1" ht="12" customHeight="1" outlineLevel="2" x14ac:dyDescent="0.2">
      <c r="B81" s="22"/>
      <c r="C81" s="23"/>
      <c r="D81" s="26" t="s">
        <v>55</v>
      </c>
      <c r="E81" s="27">
        <v>0</v>
      </c>
      <c r="F81" s="27">
        <f>551901+36535409</f>
        <v>37087310</v>
      </c>
      <c r="G81" s="27">
        <v>69918145</v>
      </c>
      <c r="H81" s="27">
        <f>33846548+284313</f>
        <v>34130861</v>
      </c>
      <c r="I81" s="27">
        <v>71321432</v>
      </c>
      <c r="J81" s="27">
        <v>34900846</v>
      </c>
      <c r="K81" s="27">
        <v>74270018.114360303</v>
      </c>
      <c r="L81" s="27">
        <v>24149389.393661715</v>
      </c>
      <c r="M81" s="27">
        <v>85657630.74000001</v>
      </c>
      <c r="N81" s="27">
        <v>18791896.685399998</v>
      </c>
      <c r="O81" s="27">
        <v>89243290.299999997</v>
      </c>
      <c r="P81" s="27">
        <v>3775320.8</v>
      </c>
      <c r="Q81" s="27">
        <v>94847168</v>
      </c>
      <c r="R81" s="27">
        <v>3286909.39</v>
      </c>
      <c r="S81" s="27">
        <v>104127716.84</v>
      </c>
      <c r="T81" s="27">
        <v>3698097.48</v>
      </c>
      <c r="U81" s="27">
        <v>125452046.86</v>
      </c>
      <c r="V81" s="27">
        <v>2702361.93</v>
      </c>
      <c r="W81" s="27">
        <v>187947889.96000001</v>
      </c>
      <c r="X81" s="27">
        <v>1999314.25</v>
      </c>
      <c r="Y81" s="21">
        <v>209444141.31</v>
      </c>
      <c r="Z81" s="21">
        <v>1025660.99</v>
      </c>
      <c r="AA81" s="21"/>
      <c r="AB81" s="21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</row>
    <row r="82" spans="2:46" s="25" customFormat="1" ht="12" customHeight="1" outlineLevel="2" x14ac:dyDescent="0.2">
      <c r="B82" s="22"/>
      <c r="C82" s="23"/>
      <c r="D82" s="26" t="s">
        <v>71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418053.97</v>
      </c>
      <c r="K82" s="27">
        <v>0</v>
      </c>
      <c r="L82" s="27">
        <v>1207538.06</v>
      </c>
      <c r="M82" s="27">
        <v>0</v>
      </c>
      <c r="N82" s="27">
        <v>4160681.69</v>
      </c>
      <c r="O82" s="27">
        <v>0</v>
      </c>
      <c r="P82" s="27">
        <v>5060771.7300000004</v>
      </c>
      <c r="Q82" s="27">
        <v>0</v>
      </c>
      <c r="R82" s="27">
        <v>4867415.4000000004</v>
      </c>
      <c r="S82" s="27">
        <v>19232401.329999998</v>
      </c>
      <c r="T82" s="27">
        <v>5425656.8799999999</v>
      </c>
      <c r="U82" s="27">
        <v>47226877.490000002</v>
      </c>
      <c r="V82" s="27">
        <v>6093764.6699999999</v>
      </c>
      <c r="W82" s="27">
        <v>74972950.909999996</v>
      </c>
      <c r="X82" s="27">
        <v>7501119.25</v>
      </c>
      <c r="Y82" s="21">
        <v>84908958.049999997</v>
      </c>
      <c r="Z82" s="21">
        <v>6496112.7199999997</v>
      </c>
      <c r="AA82" s="21">
        <v>143578350.94</v>
      </c>
      <c r="AB82" s="21">
        <v>7423345.3699999992</v>
      </c>
      <c r="AC82" s="50">
        <v>159765034.94</v>
      </c>
      <c r="AD82" s="50">
        <v>4642699.8800000008</v>
      </c>
      <c r="AE82" s="50">
        <v>101619576.98</v>
      </c>
      <c r="AF82" s="50">
        <v>1090918.3399999999</v>
      </c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</row>
    <row r="83" spans="2:46" s="25" customFormat="1" ht="12" customHeight="1" outlineLevel="2" x14ac:dyDescent="0.2">
      <c r="B83" s="22"/>
      <c r="C83" s="23"/>
      <c r="D83" s="26" t="s">
        <v>56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46526.879999999997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/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</row>
    <row r="84" spans="2:46" s="25" customFormat="1" ht="12" customHeight="1" outlineLevel="2" x14ac:dyDescent="0.2">
      <c r="B84" s="22"/>
      <c r="C84" s="23"/>
      <c r="D84" s="26" t="s">
        <v>72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893942.59</v>
      </c>
      <c r="K84" s="27">
        <v>0</v>
      </c>
      <c r="L84" s="27">
        <v>1810430.14</v>
      </c>
      <c r="M84" s="27">
        <v>0</v>
      </c>
      <c r="N84" s="27">
        <v>3606758.11</v>
      </c>
      <c r="O84" s="27">
        <v>0</v>
      </c>
      <c r="P84" s="27">
        <v>2141997.38</v>
      </c>
      <c r="Q84" s="27">
        <v>0</v>
      </c>
      <c r="R84" s="27">
        <v>2058742.82</v>
      </c>
      <c r="S84" s="27">
        <v>23077848.100000001</v>
      </c>
      <c r="T84" s="27">
        <v>3242280.96</v>
      </c>
      <c r="U84" s="27">
        <v>55614606.269999996</v>
      </c>
      <c r="V84" s="27">
        <v>2754402.12</v>
      </c>
      <c r="W84" s="27">
        <v>83140704.99000001</v>
      </c>
      <c r="X84" s="27">
        <v>2854675.61</v>
      </c>
      <c r="Y84" s="21">
        <v>93347527.010000005</v>
      </c>
      <c r="Z84" s="21">
        <v>2777957.04</v>
      </c>
      <c r="AA84" s="21">
        <v>147875385.94999999</v>
      </c>
      <c r="AB84" s="21">
        <v>5626766.5700000003</v>
      </c>
      <c r="AC84" s="50">
        <v>167650876.22</v>
      </c>
      <c r="AD84" s="50">
        <v>7420047.6999999993</v>
      </c>
      <c r="AE84" s="50">
        <v>310707614.33999997</v>
      </c>
      <c r="AF84" s="50">
        <v>12571839.550000001</v>
      </c>
      <c r="AG84" s="50">
        <v>523696674.51999998</v>
      </c>
      <c r="AH84" s="50">
        <v>11375772.48</v>
      </c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</row>
    <row r="85" spans="2:46" s="14" customFormat="1" ht="12" customHeight="1" outlineLevel="1" x14ac:dyDescent="0.2">
      <c r="B85" s="22"/>
      <c r="C85" s="23"/>
      <c r="D85" s="26" t="s">
        <v>73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63562.52</v>
      </c>
      <c r="O85" s="27">
        <v>0</v>
      </c>
      <c r="P85" s="27">
        <v>99579.87</v>
      </c>
      <c r="Q85" s="27">
        <v>0</v>
      </c>
      <c r="R85" s="27">
        <v>49976.09</v>
      </c>
      <c r="S85" s="27">
        <v>0</v>
      </c>
      <c r="T85" s="27">
        <v>111822.35</v>
      </c>
      <c r="U85" s="27">
        <v>485061.61</v>
      </c>
      <c r="V85" s="27">
        <v>191794.71</v>
      </c>
      <c r="W85" s="27">
        <v>487310.22</v>
      </c>
      <c r="X85" s="27">
        <v>168043.84</v>
      </c>
      <c r="Y85" s="21">
        <v>538420.52</v>
      </c>
      <c r="Z85" s="21">
        <v>164359.35999999999</v>
      </c>
      <c r="AA85" s="21">
        <v>859637.48</v>
      </c>
      <c r="AB85" s="21">
        <v>229036.91</v>
      </c>
      <c r="AC85" s="50">
        <v>999415.92999999993</v>
      </c>
      <c r="AD85" s="50">
        <v>226194.78</v>
      </c>
      <c r="AE85" s="50">
        <v>1398392.25</v>
      </c>
      <c r="AF85" s="50">
        <v>258959.02</v>
      </c>
      <c r="AG85" s="50">
        <v>2406924.17</v>
      </c>
      <c r="AH85" s="50">
        <v>354547.39</v>
      </c>
      <c r="AI85" s="50">
        <v>3973202.51</v>
      </c>
      <c r="AJ85" s="50">
        <v>427467.57</v>
      </c>
      <c r="AK85" s="50">
        <v>2605348.8037999999</v>
      </c>
      <c r="AL85" s="50">
        <v>0</v>
      </c>
      <c r="AM85" s="50">
        <v>0</v>
      </c>
      <c r="AN85" s="50">
        <v>0</v>
      </c>
      <c r="AO85" s="50">
        <v>2605348.7999999998</v>
      </c>
      <c r="AP85" s="50">
        <v>203737.9602</v>
      </c>
      <c r="AQ85" s="50">
        <v>0</v>
      </c>
      <c r="AR85" s="50">
        <v>0</v>
      </c>
      <c r="AS85" s="50">
        <v>0</v>
      </c>
      <c r="AT85" s="50">
        <v>203737.96</v>
      </c>
    </row>
    <row r="86" spans="2:46" s="14" customFormat="1" ht="12" customHeight="1" outlineLevel="1" x14ac:dyDescent="0.2">
      <c r="B86" s="28"/>
      <c r="C86" s="16"/>
      <c r="D86" s="26" t="s">
        <v>57</v>
      </c>
      <c r="E86" s="27">
        <v>7850195</v>
      </c>
      <c r="F86" s="27">
        <v>2748571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</row>
    <row r="87" spans="2:46" s="14" customFormat="1" ht="12" customHeight="1" outlineLevel="1" x14ac:dyDescent="0.2">
      <c r="B87" s="28"/>
      <c r="C87" s="16"/>
      <c r="D87" s="26" t="s">
        <v>58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714838.47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1"/>
      <c r="Z87" s="21"/>
      <c r="AA87" s="21"/>
      <c r="AB87" s="21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</row>
    <row r="88" spans="2:46" s="14" customFormat="1" ht="12" customHeight="1" outlineLevel="1" x14ac:dyDescent="0.2">
      <c r="B88" s="28"/>
      <c r="C88" s="16"/>
      <c r="D88" s="26" t="s">
        <v>74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59233.79</v>
      </c>
      <c r="S88" s="27">
        <v>0</v>
      </c>
      <c r="T88" s="27">
        <v>1156196.43</v>
      </c>
      <c r="U88" s="27">
        <v>0</v>
      </c>
      <c r="V88" s="27">
        <v>1331720.82</v>
      </c>
      <c r="W88" s="27">
        <v>6528269.5</v>
      </c>
      <c r="X88" s="27">
        <v>4194468.08</v>
      </c>
      <c r="Y88" s="21">
        <v>10560719.23</v>
      </c>
      <c r="Z88" s="21">
        <v>7994246.8100000005</v>
      </c>
      <c r="AA88" s="21">
        <v>21149392.640000001</v>
      </c>
      <c r="AB88" s="21">
        <v>10233303.699999999</v>
      </c>
      <c r="AC88" s="50">
        <v>26770876.66</v>
      </c>
      <c r="AD88" s="50">
        <v>13998818.99</v>
      </c>
      <c r="AE88" s="50">
        <v>48940799.459999993</v>
      </c>
      <c r="AF88" s="50">
        <v>28567423.270000003</v>
      </c>
      <c r="AG88" s="50">
        <v>81809471.890000001</v>
      </c>
      <c r="AH88" s="50">
        <v>51362960.439999998</v>
      </c>
      <c r="AI88" s="50">
        <v>117957874.03</v>
      </c>
      <c r="AJ88" s="50">
        <v>54291712.510000005</v>
      </c>
      <c r="AK88" s="50">
        <v>0</v>
      </c>
      <c r="AL88" s="50">
        <v>0</v>
      </c>
      <c r="AM88" s="50">
        <v>76837347.729200006</v>
      </c>
      <c r="AN88" s="50">
        <v>0</v>
      </c>
      <c r="AO88" s="50">
        <v>76837347.730000004</v>
      </c>
      <c r="AP88" s="50">
        <v>0</v>
      </c>
      <c r="AQ88" s="50">
        <v>0</v>
      </c>
      <c r="AR88" s="50">
        <v>25190292.782399997</v>
      </c>
      <c r="AS88" s="50">
        <v>0</v>
      </c>
      <c r="AT88" s="50">
        <v>25190292.780000001</v>
      </c>
    </row>
    <row r="89" spans="2:46" s="14" customFormat="1" ht="12" customHeight="1" outlineLevel="1" x14ac:dyDescent="0.2">
      <c r="B89" s="28"/>
      <c r="C89" s="16"/>
      <c r="D89" s="26" t="s">
        <v>84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>
        <v>831545.11</v>
      </c>
      <c r="AA89" s="21">
        <v>8927281.620000001</v>
      </c>
      <c r="AB89" s="21">
        <v>3305737.38</v>
      </c>
      <c r="AC89" s="50">
        <v>9680257.9900000002</v>
      </c>
      <c r="AD89" s="50">
        <v>5046780.92</v>
      </c>
      <c r="AE89" s="50">
        <v>20101204.5</v>
      </c>
      <c r="AF89" s="50">
        <v>12617582.390000001</v>
      </c>
      <c r="AG89" s="50">
        <v>33238569.109999999</v>
      </c>
      <c r="AH89" s="50">
        <v>23635888.619999997</v>
      </c>
      <c r="AI89" s="50">
        <v>47853118.716000006</v>
      </c>
      <c r="AJ89" s="50">
        <v>19588225.899999999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0</v>
      </c>
      <c r="AS89" s="50">
        <v>0</v>
      </c>
      <c r="AT89" s="50">
        <v>0</v>
      </c>
    </row>
    <row r="90" spans="2:46" s="14" customFormat="1" ht="12" customHeight="1" outlineLevel="1" x14ac:dyDescent="0.2">
      <c r="B90" s="28"/>
      <c r="C90" s="16"/>
      <c r="D90" s="26" t="s">
        <v>111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0"/>
      <c r="AH90" s="50"/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0</v>
      </c>
      <c r="AP90" s="50">
        <v>0</v>
      </c>
      <c r="AQ90" s="50">
        <v>0</v>
      </c>
      <c r="AR90" s="50">
        <v>0</v>
      </c>
      <c r="AS90" s="50">
        <v>0</v>
      </c>
      <c r="AT90" s="50">
        <v>0</v>
      </c>
    </row>
    <row r="91" spans="2:46" s="14" customFormat="1" ht="12" customHeight="1" outlineLevel="1" x14ac:dyDescent="0.2">
      <c r="B91" s="28"/>
      <c r="C91" s="16"/>
      <c r="D91" s="26" t="s">
        <v>63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445070.52</v>
      </c>
      <c r="T91" s="27">
        <v>9866.59</v>
      </c>
      <c r="U91" s="27">
        <v>236887.52</v>
      </c>
      <c r="V91" s="27">
        <v>12641.17</v>
      </c>
      <c r="W91" s="27">
        <v>472547.85</v>
      </c>
      <c r="X91" s="27">
        <v>33332.410000000003</v>
      </c>
      <c r="Y91" s="21">
        <v>522919.65</v>
      </c>
      <c r="Z91" s="21">
        <v>51360.51</v>
      </c>
      <c r="AA91" s="21">
        <v>838121.63</v>
      </c>
      <c r="AB91" s="21">
        <v>84787.33</v>
      </c>
      <c r="AC91" s="50">
        <v>938212.83000000007</v>
      </c>
      <c r="AD91" s="50">
        <v>99061.51999999999</v>
      </c>
      <c r="AE91" s="50">
        <v>1616529.75</v>
      </c>
      <c r="AF91" s="50">
        <v>232698.27</v>
      </c>
      <c r="AG91" s="50">
        <v>3013256.95</v>
      </c>
      <c r="AH91" s="50">
        <v>347673.2</v>
      </c>
      <c r="AI91" s="50">
        <v>4121084.55</v>
      </c>
      <c r="AJ91" s="50">
        <v>287167.74</v>
      </c>
      <c r="AK91" s="50">
        <v>0</v>
      </c>
      <c r="AL91" s="50">
        <v>0</v>
      </c>
      <c r="AM91" s="50">
        <v>0</v>
      </c>
      <c r="AN91" s="50">
        <v>2652132.62</v>
      </c>
      <c r="AO91" s="50">
        <v>2652132.62</v>
      </c>
      <c r="AP91" s="50">
        <v>0</v>
      </c>
      <c r="AQ91" s="50">
        <v>0</v>
      </c>
      <c r="AR91" s="50">
        <v>0</v>
      </c>
      <c r="AS91" s="50">
        <v>113542.06177798488</v>
      </c>
      <c r="AT91" s="50">
        <v>113542.06</v>
      </c>
    </row>
    <row r="92" spans="2:46" s="14" customFormat="1" ht="12" customHeight="1" outlineLevel="1" x14ac:dyDescent="0.2">
      <c r="B92" s="28"/>
      <c r="C92" s="16"/>
      <c r="D92" s="26" t="s">
        <v>121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>
        <v>0</v>
      </c>
      <c r="AN92" s="50">
        <v>0</v>
      </c>
      <c r="AO92" s="50">
        <v>0</v>
      </c>
      <c r="AP92" s="50"/>
      <c r="AQ92" s="50"/>
      <c r="AR92" s="50">
        <v>0</v>
      </c>
      <c r="AS92" s="50">
        <v>0</v>
      </c>
      <c r="AT92" s="50">
        <v>0</v>
      </c>
    </row>
    <row r="93" spans="2:46" s="14" customFormat="1" ht="12" customHeight="1" outlineLevel="1" x14ac:dyDescent="0.2">
      <c r="B93" s="28"/>
      <c r="C93" s="16"/>
      <c r="D93" s="26" t="s">
        <v>86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>
        <v>0</v>
      </c>
      <c r="AD93" s="50">
        <v>9529137.4800000004</v>
      </c>
      <c r="AE93" s="50">
        <v>0</v>
      </c>
      <c r="AF93" s="50">
        <v>33820041.299999997</v>
      </c>
      <c r="AG93" s="50">
        <v>0</v>
      </c>
      <c r="AH93" s="50">
        <v>88454962.939999998</v>
      </c>
      <c r="AI93" s="50">
        <v>359278888.60000002</v>
      </c>
      <c r="AJ93" s="50">
        <v>120267610.94</v>
      </c>
      <c r="AK93" s="50">
        <v>235662777.59</v>
      </c>
      <c r="AL93" s="50">
        <v>0</v>
      </c>
      <c r="AM93" s="50">
        <v>0</v>
      </c>
      <c r="AN93" s="50">
        <v>0</v>
      </c>
      <c r="AO93" s="50">
        <v>235662777.59</v>
      </c>
      <c r="AP93" s="50">
        <v>40105531.490000002</v>
      </c>
      <c r="AQ93" s="50">
        <v>0</v>
      </c>
      <c r="AR93" s="50">
        <v>0</v>
      </c>
      <c r="AS93" s="50">
        <v>0</v>
      </c>
      <c r="AT93" s="50">
        <v>40105531.490000002</v>
      </c>
    </row>
    <row r="94" spans="2:46" s="14" customFormat="1" ht="12" customHeight="1" outlineLevel="1" x14ac:dyDescent="0.2">
      <c r="B94" s="28"/>
      <c r="C94" s="16"/>
      <c r="D94" s="26" t="s">
        <v>90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1"/>
      <c r="Z94" s="21"/>
      <c r="AA94" s="21"/>
      <c r="AB94" s="21"/>
      <c r="AC94" s="50">
        <v>0</v>
      </c>
      <c r="AD94" s="50">
        <v>66600851.720000006</v>
      </c>
      <c r="AE94" s="50">
        <v>0</v>
      </c>
      <c r="AF94" s="50">
        <v>283895051.10000002</v>
      </c>
      <c r="AG94" s="50">
        <v>870353100</v>
      </c>
      <c r="AH94" s="50">
        <v>540797604.25</v>
      </c>
      <c r="AI94" s="50">
        <v>2149106580</v>
      </c>
      <c r="AJ94" s="50">
        <v>515646194.81999993</v>
      </c>
      <c r="AK94" s="50">
        <v>0</v>
      </c>
      <c r="AL94" s="50">
        <v>0</v>
      </c>
      <c r="AM94" s="50">
        <v>0</v>
      </c>
      <c r="AN94" s="50">
        <v>0</v>
      </c>
      <c r="AO94" s="50">
        <v>0</v>
      </c>
      <c r="AP94" s="50">
        <v>0</v>
      </c>
      <c r="AQ94" s="50">
        <v>1386325.07</v>
      </c>
      <c r="AR94" s="50">
        <v>0</v>
      </c>
      <c r="AS94" s="50">
        <v>0</v>
      </c>
      <c r="AT94" s="50">
        <v>1386325.07</v>
      </c>
    </row>
    <row r="95" spans="2:46" s="14" customFormat="1" ht="12" customHeight="1" outlineLevel="1" x14ac:dyDescent="0.2">
      <c r="B95" s="28"/>
      <c r="C95" s="16"/>
      <c r="D95" s="26" t="s">
        <v>92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1"/>
      <c r="Z95" s="21"/>
      <c r="AA95" s="21"/>
      <c r="AB95" s="21"/>
      <c r="AC95" s="50"/>
      <c r="AD95" s="50"/>
      <c r="AE95" s="50">
        <v>0</v>
      </c>
      <c r="AF95" s="50">
        <v>233778154.39000002</v>
      </c>
      <c r="AG95" s="50">
        <v>0</v>
      </c>
      <c r="AH95" s="50">
        <v>536184112.50999999</v>
      </c>
      <c r="AI95" s="50">
        <v>2456437665</v>
      </c>
      <c r="AJ95" s="50">
        <v>561465947.76999998</v>
      </c>
      <c r="AK95" s="50">
        <v>0</v>
      </c>
      <c r="AL95" s="50">
        <v>0</v>
      </c>
      <c r="AM95" s="50">
        <v>0</v>
      </c>
      <c r="AN95" s="50">
        <v>0</v>
      </c>
      <c r="AO95" s="50">
        <v>0</v>
      </c>
      <c r="AP95" s="50">
        <v>0</v>
      </c>
      <c r="AQ95" s="50">
        <v>1207904.53</v>
      </c>
      <c r="AR95" s="50">
        <v>0</v>
      </c>
      <c r="AS95" s="50">
        <v>0</v>
      </c>
      <c r="AT95" s="50">
        <v>1207904.53</v>
      </c>
    </row>
    <row r="96" spans="2:46" s="14" customFormat="1" ht="12" customHeight="1" outlineLevel="1" x14ac:dyDescent="0.2">
      <c r="B96" s="28"/>
      <c r="C96" s="16"/>
      <c r="D96" s="26" t="s">
        <v>101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0">
        <v>0</v>
      </c>
      <c r="AH96" s="50">
        <v>0</v>
      </c>
      <c r="AI96" s="50">
        <v>0</v>
      </c>
      <c r="AJ96" s="50">
        <v>26008649.240000002</v>
      </c>
      <c r="AK96" s="50">
        <v>0</v>
      </c>
      <c r="AL96" s="50">
        <v>0</v>
      </c>
      <c r="AM96" s="50">
        <v>0</v>
      </c>
      <c r="AN96" s="50">
        <v>0</v>
      </c>
      <c r="AO96" s="50">
        <v>0</v>
      </c>
      <c r="AP96" s="50">
        <v>0</v>
      </c>
      <c r="AQ96" s="50">
        <v>0</v>
      </c>
      <c r="AR96" s="50">
        <v>0</v>
      </c>
      <c r="AS96" s="50">
        <v>0</v>
      </c>
      <c r="AT96" s="50">
        <v>0</v>
      </c>
    </row>
    <row r="97" spans="2:46" s="25" customFormat="1" ht="12" customHeight="1" outlineLevel="1" x14ac:dyDescent="0.2">
      <c r="B97" s="28"/>
      <c r="C97" s="16"/>
      <c r="D97" s="26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38"/>
      <c r="V97" s="38"/>
      <c r="W97" s="38"/>
      <c r="X97" s="38"/>
      <c r="Y97" s="19"/>
      <c r="Z97" s="19"/>
      <c r="AA97" s="19"/>
      <c r="AB97" s="1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</row>
    <row r="98" spans="2:46" s="25" customFormat="1" ht="12" customHeight="1" outlineLevel="2" x14ac:dyDescent="0.2">
      <c r="B98" s="22"/>
      <c r="C98" s="23" t="s">
        <v>103</v>
      </c>
      <c r="D98" s="24"/>
      <c r="E98" s="18">
        <f t="shared" ref="E98:P98" si="19">SUM(E99:E104)</f>
        <v>1206611</v>
      </c>
      <c r="F98" s="18">
        <f t="shared" si="19"/>
        <v>16166662.76</v>
      </c>
      <c r="G98" s="18">
        <f t="shared" si="19"/>
        <v>0</v>
      </c>
      <c r="H98" s="18">
        <f t="shared" si="19"/>
        <v>11044264</v>
      </c>
      <c r="I98" s="18">
        <f t="shared" si="19"/>
        <v>13533832.33</v>
      </c>
      <c r="J98" s="18">
        <f t="shared" si="19"/>
        <v>9845986.3399999999</v>
      </c>
      <c r="K98" s="18">
        <f t="shared" si="19"/>
        <v>36253758.467</v>
      </c>
      <c r="L98" s="18">
        <f t="shared" si="19"/>
        <v>7255025.0667700004</v>
      </c>
      <c r="M98" s="18">
        <f t="shared" si="19"/>
        <v>41933144.046000004</v>
      </c>
      <c r="N98" s="18">
        <f t="shared" si="19"/>
        <v>4943562.7686299998</v>
      </c>
      <c r="O98" s="18">
        <f t="shared" si="19"/>
        <v>43115014.361000001</v>
      </c>
      <c r="P98" s="18">
        <f t="shared" si="19"/>
        <v>3855487.7249799999</v>
      </c>
      <c r="Q98" s="18">
        <f t="shared" ref="Q98:V98" si="20">SUM(Q99:Q104)</f>
        <v>46163003.741999999</v>
      </c>
      <c r="R98" s="18">
        <f t="shared" si="20"/>
        <v>3089204.4892120617</v>
      </c>
      <c r="S98" s="18">
        <f t="shared" si="20"/>
        <v>42743278.640000001</v>
      </c>
      <c r="T98" s="18">
        <f t="shared" si="20"/>
        <v>1895381.22</v>
      </c>
      <c r="U98" s="18">
        <f t="shared" si="20"/>
        <v>14041460.060000001</v>
      </c>
      <c r="V98" s="18">
        <f t="shared" si="20"/>
        <v>332571</v>
      </c>
      <c r="W98" s="18">
        <f t="shared" ref="W98:Z98" si="21">SUM(W99:W104)</f>
        <v>0</v>
      </c>
      <c r="X98" s="18">
        <f t="shared" si="21"/>
        <v>0</v>
      </c>
      <c r="Y98" s="19">
        <f t="shared" si="21"/>
        <v>0</v>
      </c>
      <c r="Z98" s="19">
        <f t="shared" si="21"/>
        <v>0</v>
      </c>
      <c r="AA98" s="19">
        <f>SUM(AA99:AA104)</f>
        <v>0</v>
      </c>
      <c r="AB98" s="19">
        <f>SUM(AB99:AB104)</f>
        <v>0</v>
      </c>
      <c r="AC98" s="49"/>
      <c r="AD98" s="49"/>
      <c r="AE98" s="49">
        <v>0</v>
      </c>
      <c r="AF98" s="49">
        <v>32318933.670000002</v>
      </c>
      <c r="AG98" s="49">
        <v>0</v>
      </c>
      <c r="AH98" s="49">
        <v>146611371.89999998</v>
      </c>
      <c r="AI98" s="49">
        <v>498630035.83000004</v>
      </c>
      <c r="AJ98" s="49">
        <v>204806394.80344146</v>
      </c>
      <c r="AK98" s="49">
        <v>84640669.420000002</v>
      </c>
      <c r="AL98" s="49">
        <v>0</v>
      </c>
      <c r="AM98" s="49">
        <v>0</v>
      </c>
      <c r="AN98" s="49">
        <v>369175035.10476851</v>
      </c>
      <c r="AO98" s="49">
        <v>453815704.52000004</v>
      </c>
      <c r="AP98" s="49">
        <v>15569660.629999999</v>
      </c>
      <c r="AQ98" s="49">
        <v>0</v>
      </c>
      <c r="AR98" s="49">
        <v>0</v>
      </c>
      <c r="AS98" s="49">
        <v>92094253.022507057</v>
      </c>
      <c r="AT98" s="49">
        <v>107663913.65000001</v>
      </c>
    </row>
    <row r="99" spans="2:46" s="25" customFormat="1" ht="12" customHeight="1" outlineLevel="2" x14ac:dyDescent="0.2">
      <c r="B99" s="22"/>
      <c r="C99" s="23"/>
      <c r="D99" s="26" t="s">
        <v>8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</row>
    <row r="100" spans="2:46" s="25" customFormat="1" ht="12" customHeight="1" outlineLevel="2" x14ac:dyDescent="0.2">
      <c r="B100" s="22"/>
      <c r="C100" s="23"/>
      <c r="D100" s="26" t="s">
        <v>9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1">
        <v>0</v>
      </c>
      <c r="Z100" s="21">
        <v>0</v>
      </c>
      <c r="AA100" s="21">
        <v>0</v>
      </c>
      <c r="AB100" s="21">
        <v>0</v>
      </c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</row>
    <row r="101" spans="2:46" s="25" customFormat="1" ht="12" customHeight="1" outlineLevel="2" x14ac:dyDescent="0.2">
      <c r="B101" s="22"/>
      <c r="C101" s="23"/>
      <c r="D101" s="26" t="s">
        <v>10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1">
        <v>0</v>
      </c>
      <c r="Z101" s="21">
        <v>0</v>
      </c>
      <c r="AA101" s="21">
        <v>0</v>
      </c>
      <c r="AB101" s="21">
        <v>0</v>
      </c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</row>
    <row r="102" spans="2:46" s="25" customFormat="1" ht="12" customHeight="1" outlineLevel="2" x14ac:dyDescent="0.2">
      <c r="B102" s="22"/>
      <c r="C102" s="23"/>
      <c r="D102" s="26" t="s">
        <v>11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</row>
    <row r="103" spans="2:46" s="25" customFormat="1" ht="12" customHeight="1" outlineLevel="2" x14ac:dyDescent="0.2">
      <c r="B103" s="22"/>
      <c r="C103" s="23"/>
      <c r="D103" s="26" t="s">
        <v>16</v>
      </c>
      <c r="E103" s="27">
        <v>0</v>
      </c>
      <c r="F103" s="27">
        <v>4147610.76</v>
      </c>
      <c r="G103" s="27">
        <v>0</v>
      </c>
      <c r="H103" s="27">
        <v>4597080</v>
      </c>
      <c r="I103" s="27">
        <v>9355983.3300000001</v>
      </c>
      <c r="J103" s="27">
        <v>5124688.34</v>
      </c>
      <c r="K103" s="27">
        <v>19413142.469999999</v>
      </c>
      <c r="L103" s="27">
        <v>4868416.92</v>
      </c>
      <c r="M103" s="27">
        <v>22069728.990000002</v>
      </c>
      <c r="N103" s="27">
        <v>4451082.5599999996</v>
      </c>
      <c r="O103" s="27">
        <v>22343965.73</v>
      </c>
      <c r="P103" s="27">
        <v>3443023.33</v>
      </c>
      <c r="Q103" s="27">
        <v>24188393.07</v>
      </c>
      <c r="R103" s="27">
        <v>2581127.44</v>
      </c>
      <c r="S103" s="27">
        <v>24866249.719999999</v>
      </c>
      <c r="T103" s="27">
        <v>1472108.67</v>
      </c>
      <c r="U103" s="27">
        <v>14041460.060000001</v>
      </c>
      <c r="V103" s="27">
        <v>332571</v>
      </c>
      <c r="W103" s="27">
        <v>0</v>
      </c>
      <c r="X103" s="27"/>
      <c r="Y103" s="21">
        <v>0</v>
      </c>
      <c r="Z103" s="21"/>
      <c r="AA103" s="21">
        <v>0</v>
      </c>
      <c r="AB103" s="21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</row>
    <row r="104" spans="2:46" s="25" customFormat="1" ht="12" customHeight="1" outlineLevel="2" x14ac:dyDescent="0.2">
      <c r="B104" s="22"/>
      <c r="C104" s="23"/>
      <c r="D104" s="26" t="s">
        <v>12</v>
      </c>
      <c r="E104" s="27">
        <v>1206611</v>
      </c>
      <c r="F104" s="27">
        <f>4490435+7528617</f>
        <v>12019052</v>
      </c>
      <c r="G104" s="27">
        <v>0</v>
      </c>
      <c r="H104" s="27">
        <f>6247298+199886</f>
        <v>6447184</v>
      </c>
      <c r="I104" s="27">
        <v>4177849</v>
      </c>
      <c r="J104" s="27">
        <f>4502509+218789</f>
        <v>4721298</v>
      </c>
      <c r="K104" s="27">
        <v>16840615.997000001</v>
      </c>
      <c r="L104" s="27">
        <v>2386608.14677</v>
      </c>
      <c r="M104" s="27">
        <v>19863415.055999998</v>
      </c>
      <c r="N104" s="27">
        <v>492480.20863000007</v>
      </c>
      <c r="O104" s="27">
        <v>20771048.630999997</v>
      </c>
      <c r="P104" s="27">
        <v>412464.39498000004</v>
      </c>
      <c r="Q104" s="27">
        <v>21974610.671999998</v>
      </c>
      <c r="R104" s="27">
        <v>508077.04921206168</v>
      </c>
      <c r="S104" s="27">
        <v>17877028.920000002</v>
      </c>
      <c r="T104" s="27">
        <v>423272.55</v>
      </c>
      <c r="U104" s="27">
        <v>0</v>
      </c>
      <c r="V104" s="27">
        <v>0</v>
      </c>
      <c r="W104" s="27">
        <v>0</v>
      </c>
      <c r="X104" s="27">
        <v>0</v>
      </c>
      <c r="Y104" s="21">
        <v>0</v>
      </c>
      <c r="Z104" s="21">
        <v>0</v>
      </c>
      <c r="AA104" s="21">
        <v>0</v>
      </c>
      <c r="AB104" s="21">
        <v>0</v>
      </c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</row>
    <row r="105" spans="2:46" s="25" customFormat="1" ht="12" customHeight="1" outlineLevel="2" x14ac:dyDescent="0.2">
      <c r="B105" s="22"/>
      <c r="C105" s="23"/>
      <c r="D105" s="53" t="s">
        <v>97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>
        <v>0</v>
      </c>
      <c r="AF105" s="50">
        <v>32318933.670000002</v>
      </c>
      <c r="AG105" s="50">
        <v>0</v>
      </c>
      <c r="AH105" s="50">
        <v>7990197.1899999995</v>
      </c>
      <c r="AI105" s="50">
        <v>95637828.219999999</v>
      </c>
      <c r="AJ105" s="50">
        <v>21148992.359999999</v>
      </c>
      <c r="AK105" s="50">
        <v>0</v>
      </c>
      <c r="AL105" s="50">
        <v>0</v>
      </c>
      <c r="AM105" s="50">
        <v>0</v>
      </c>
      <c r="AN105" s="50">
        <v>137426493.63476855</v>
      </c>
      <c r="AO105" s="50">
        <v>137426493.63</v>
      </c>
      <c r="AP105" s="50">
        <v>6052287.8499999996</v>
      </c>
      <c r="AQ105" s="50">
        <v>0</v>
      </c>
      <c r="AR105" s="50">
        <v>0</v>
      </c>
      <c r="AS105" s="50">
        <v>11239707.269202195</v>
      </c>
      <c r="AT105" s="50">
        <v>17291995.120000001</v>
      </c>
    </row>
    <row r="106" spans="2:46" s="25" customFormat="1" ht="12" customHeight="1" outlineLevel="2" x14ac:dyDescent="0.2">
      <c r="B106" s="22"/>
      <c r="C106" s="23"/>
      <c r="D106" s="53" t="s">
        <v>95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>
        <v>0</v>
      </c>
      <c r="AH106" s="50">
        <v>117249759.11</v>
      </c>
      <c r="AI106" s="50">
        <v>338832244.38</v>
      </c>
      <c r="AJ106" s="50">
        <v>85454896.610662997</v>
      </c>
      <c r="AK106" s="50">
        <v>0</v>
      </c>
      <c r="AL106" s="50">
        <v>0</v>
      </c>
      <c r="AM106" s="50">
        <v>0</v>
      </c>
      <c r="AN106" s="50">
        <v>231748541.47</v>
      </c>
      <c r="AO106" s="50">
        <v>231748541.47</v>
      </c>
      <c r="AP106" s="50">
        <v>0</v>
      </c>
      <c r="AQ106" s="50">
        <v>0</v>
      </c>
      <c r="AR106" s="50">
        <v>0</v>
      </c>
      <c r="AS106" s="50">
        <v>46725419.513304859</v>
      </c>
      <c r="AT106" s="50">
        <v>46725419.510000005</v>
      </c>
    </row>
    <row r="107" spans="2:46" s="25" customFormat="1" ht="12" customHeight="1" outlineLevel="2" x14ac:dyDescent="0.2">
      <c r="B107" s="22"/>
      <c r="C107" s="23"/>
      <c r="D107" s="53" t="s">
        <v>96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1"/>
      <c r="Z107" s="21"/>
      <c r="AA107" s="21"/>
      <c r="AB107" s="21"/>
      <c r="AC107" s="50"/>
      <c r="AD107" s="50"/>
      <c r="AE107" s="50"/>
      <c r="AF107" s="50"/>
      <c r="AG107" s="50">
        <v>0</v>
      </c>
      <c r="AH107" s="50">
        <v>21170030.120000001</v>
      </c>
      <c r="AI107" s="50">
        <v>64159963.229999997</v>
      </c>
      <c r="AJ107" s="50">
        <v>23140371.997716472</v>
      </c>
      <c r="AK107" s="50">
        <v>0</v>
      </c>
      <c r="AL107" s="50">
        <v>0</v>
      </c>
      <c r="AM107" s="50">
        <v>0</v>
      </c>
      <c r="AN107" s="50">
        <v>0</v>
      </c>
      <c r="AO107" s="50">
        <v>0</v>
      </c>
      <c r="AP107" s="50">
        <v>0</v>
      </c>
      <c r="AQ107" s="50">
        <v>0</v>
      </c>
      <c r="AR107" s="50">
        <v>0</v>
      </c>
      <c r="AS107" s="50">
        <v>124240.9</v>
      </c>
      <c r="AT107" s="50">
        <v>124240.9</v>
      </c>
    </row>
    <row r="108" spans="2:46" s="25" customFormat="1" ht="12" customHeight="1" outlineLevel="2" x14ac:dyDescent="0.2">
      <c r="B108" s="22"/>
      <c r="C108" s="23"/>
      <c r="D108" s="53" t="s">
        <v>106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1"/>
      <c r="Z108" s="21"/>
      <c r="AA108" s="21"/>
      <c r="AB108" s="21"/>
      <c r="AC108" s="50"/>
      <c r="AD108" s="50"/>
      <c r="AE108" s="50"/>
      <c r="AF108" s="50"/>
      <c r="AG108" s="50"/>
      <c r="AH108" s="50"/>
      <c r="AI108" s="50">
        <v>0</v>
      </c>
      <c r="AJ108" s="50">
        <v>66671103.711752005</v>
      </c>
      <c r="AK108" s="50">
        <v>84640669.420000002</v>
      </c>
      <c r="AL108" s="50">
        <v>0</v>
      </c>
      <c r="AM108" s="50">
        <v>0</v>
      </c>
      <c r="AN108" s="50">
        <v>0</v>
      </c>
      <c r="AO108" s="50">
        <v>84640669.420000002</v>
      </c>
      <c r="AP108" s="50">
        <v>9517372.7799999993</v>
      </c>
      <c r="AQ108" s="50">
        <v>0</v>
      </c>
      <c r="AR108" s="50">
        <v>0</v>
      </c>
      <c r="AS108" s="50">
        <v>34004885.340000004</v>
      </c>
      <c r="AT108" s="50">
        <v>43522258.120000005</v>
      </c>
    </row>
    <row r="109" spans="2:46" s="25" customFormat="1" ht="12" customHeight="1" outlineLevel="2" x14ac:dyDescent="0.2">
      <c r="B109" s="22"/>
      <c r="C109" s="23"/>
      <c r="D109" s="53" t="s">
        <v>102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1"/>
      <c r="Z109" s="21"/>
      <c r="AA109" s="21"/>
      <c r="AB109" s="21"/>
      <c r="AC109" s="50"/>
      <c r="AD109" s="50"/>
      <c r="AE109" s="50"/>
      <c r="AF109" s="50"/>
      <c r="AG109" s="50">
        <v>0</v>
      </c>
      <c r="AH109" s="50">
        <v>201385.48</v>
      </c>
      <c r="AI109" s="50">
        <v>0</v>
      </c>
      <c r="AJ109" s="50">
        <v>8391030.1233099997</v>
      </c>
      <c r="AK109" s="50">
        <v>0</v>
      </c>
      <c r="AL109" s="50">
        <v>0</v>
      </c>
      <c r="AM109" s="50">
        <v>0</v>
      </c>
      <c r="AN109" s="50">
        <v>0</v>
      </c>
      <c r="AO109" s="50">
        <v>0</v>
      </c>
      <c r="AP109" s="50">
        <v>0</v>
      </c>
      <c r="AQ109" s="50">
        <v>0</v>
      </c>
      <c r="AR109" s="50">
        <v>0</v>
      </c>
      <c r="AS109" s="50">
        <v>0</v>
      </c>
      <c r="AT109" s="50">
        <v>0</v>
      </c>
    </row>
    <row r="110" spans="2:46" s="25" customFormat="1" ht="12" customHeight="1" outlineLevel="1" x14ac:dyDescent="0.2">
      <c r="B110" s="28"/>
      <c r="C110" s="16"/>
      <c r="D110" s="17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38"/>
      <c r="V110" s="38"/>
      <c r="W110" s="38"/>
      <c r="X110" s="38"/>
      <c r="Y110" s="19"/>
      <c r="Z110" s="19"/>
      <c r="AA110" s="19"/>
      <c r="AB110" s="1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</row>
    <row r="111" spans="2:46" s="25" customFormat="1" ht="12" customHeight="1" outlineLevel="2" x14ac:dyDescent="0.2">
      <c r="B111" s="22"/>
      <c r="C111" s="23" t="s">
        <v>59</v>
      </c>
      <c r="D111" s="24"/>
      <c r="E111" s="18">
        <f t="shared" ref="E111:L111" si="22">+SUM(E112:E113)</f>
        <v>0</v>
      </c>
      <c r="F111" s="18">
        <f t="shared" si="22"/>
        <v>0</v>
      </c>
      <c r="G111" s="18">
        <f t="shared" si="22"/>
        <v>0</v>
      </c>
      <c r="H111" s="18">
        <f t="shared" si="22"/>
        <v>0</v>
      </c>
      <c r="I111" s="18">
        <f t="shared" si="22"/>
        <v>0</v>
      </c>
      <c r="J111" s="18">
        <f t="shared" si="22"/>
        <v>0</v>
      </c>
      <c r="K111" s="18">
        <f t="shared" si="22"/>
        <v>0</v>
      </c>
      <c r="L111" s="18">
        <f t="shared" si="22"/>
        <v>0</v>
      </c>
      <c r="M111" s="18">
        <f>+SUM(M112:M113)</f>
        <v>5972812.5</v>
      </c>
      <c r="N111" s="18">
        <f>+SUM(N112:N113)</f>
        <v>7656366.9699999997</v>
      </c>
      <c r="O111" s="18">
        <f>+SUM(O112:O113)</f>
        <v>108409142.765</v>
      </c>
      <c r="P111" s="18">
        <f>+SUM(P112:P113)</f>
        <v>66822581.443570018</v>
      </c>
      <c r="Q111" s="18">
        <f>+SUM(Q112:Q114)</f>
        <v>72374366.189444855</v>
      </c>
      <c r="R111" s="18">
        <f>+SUM(R112:R114)</f>
        <v>360521363.10075212</v>
      </c>
      <c r="S111" s="18">
        <f t="shared" ref="S111:X111" si="23">+SUM(S112:S120)</f>
        <v>79926145.944973871</v>
      </c>
      <c r="T111" s="18">
        <f t="shared" si="23"/>
        <v>386128937.3688972</v>
      </c>
      <c r="U111" s="18">
        <f t="shared" si="23"/>
        <v>1230219251.7</v>
      </c>
      <c r="V111" s="18">
        <f t="shared" si="23"/>
        <v>547160365.21889055</v>
      </c>
      <c r="W111" s="18">
        <f t="shared" si="23"/>
        <v>143840497.27090001</v>
      </c>
      <c r="X111" s="18">
        <f t="shared" si="23"/>
        <v>658938246.4134295</v>
      </c>
      <c r="Y111" s="19">
        <f t="shared" ref="Y111:AB111" si="24">+SUM(Y112:Y120)</f>
        <v>164948923.99000001</v>
      </c>
      <c r="Z111" s="19">
        <f t="shared" si="24"/>
        <v>719143991.33999991</v>
      </c>
      <c r="AA111" s="19">
        <f t="shared" si="24"/>
        <v>260875533.49000001</v>
      </c>
      <c r="AB111" s="19">
        <f t="shared" si="24"/>
        <v>1587426430.5689406</v>
      </c>
      <c r="AC111" s="49">
        <v>7280443435.8018932</v>
      </c>
      <c r="AD111" s="49">
        <v>2311634153.3904881</v>
      </c>
      <c r="AE111" s="49">
        <v>0</v>
      </c>
      <c r="AF111" s="49">
        <v>4106536680.8781033</v>
      </c>
      <c r="AG111" s="49">
        <v>1717338281.25</v>
      </c>
      <c r="AH111" s="49">
        <v>6718069339.0731039</v>
      </c>
      <c r="AI111" s="49">
        <v>2594137500</v>
      </c>
      <c r="AJ111" s="49">
        <v>7728328379.8593102</v>
      </c>
      <c r="AK111" s="49">
        <v>815953125</v>
      </c>
      <c r="AL111" s="49">
        <v>0</v>
      </c>
      <c r="AM111" s="49">
        <v>0</v>
      </c>
      <c r="AN111" s="49">
        <v>874593750</v>
      </c>
      <c r="AO111" s="49">
        <v>1690546875</v>
      </c>
      <c r="AP111" s="49">
        <v>3508104157.6960001</v>
      </c>
      <c r="AQ111" s="49">
        <v>504090.38</v>
      </c>
      <c r="AR111" s="49">
        <v>549999.56000000006</v>
      </c>
      <c r="AS111" s="49">
        <v>358854571.04000002</v>
      </c>
      <c r="AT111" s="49">
        <v>3868012818.6778955</v>
      </c>
    </row>
    <row r="112" spans="2:46" s="25" customFormat="1" ht="12" customHeight="1" outlineLevel="2" x14ac:dyDescent="0.2">
      <c r="B112" s="22"/>
      <c r="C112" s="23"/>
      <c r="D112" s="26" t="s">
        <v>75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5972812.5</v>
      </c>
      <c r="N112" s="27">
        <v>7656366.9699999997</v>
      </c>
      <c r="O112" s="27">
        <v>108409142.765</v>
      </c>
      <c r="P112" s="27">
        <v>66822581.443570018</v>
      </c>
      <c r="Q112" s="27">
        <v>72374366.189444855</v>
      </c>
      <c r="R112" s="27">
        <v>58659866.525877066</v>
      </c>
      <c r="S112" s="27">
        <v>79926145.944973871</v>
      </c>
      <c r="T112" s="27">
        <v>54807426.297181748</v>
      </c>
      <c r="U112" s="27">
        <v>96771751.700000003</v>
      </c>
      <c r="V112" s="27">
        <v>54909259.152569994</v>
      </c>
      <c r="W112" s="27">
        <v>143840497.27090001</v>
      </c>
      <c r="X112" s="27">
        <v>63668744.650687985</v>
      </c>
      <c r="Y112" s="21">
        <v>164948923.99000001</v>
      </c>
      <c r="Z112" s="21">
        <v>56821456.849999994</v>
      </c>
      <c r="AA112" s="21">
        <v>260875533.49000001</v>
      </c>
      <c r="AB112" s="21">
        <v>55295841.631055839</v>
      </c>
      <c r="AC112" s="50">
        <v>266402875.80189374</v>
      </c>
      <c r="AD112" s="50">
        <v>29658415.22548794</v>
      </c>
      <c r="AE112" s="50"/>
      <c r="AF112" s="50"/>
      <c r="AG112" s="50"/>
      <c r="AH112" s="50">
        <v>381129.63999999996</v>
      </c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</row>
    <row r="113" spans="2:46" s="25" customFormat="1" ht="12" customHeight="1" outlineLevel="2" x14ac:dyDescent="0.2">
      <c r="B113" s="22"/>
      <c r="C113" s="23"/>
      <c r="D113" s="26" t="s">
        <v>76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251366692.98487502</v>
      </c>
      <c r="S113" s="27">
        <v>0</v>
      </c>
      <c r="T113" s="27">
        <v>221756628.62818792</v>
      </c>
      <c r="U113" s="27">
        <v>0</v>
      </c>
      <c r="V113" s="27">
        <v>261414357.45374998</v>
      </c>
      <c r="W113" s="27">
        <v>0</v>
      </c>
      <c r="X113" s="27">
        <v>399495111.83536267</v>
      </c>
      <c r="Y113" s="19"/>
      <c r="Z113" s="21">
        <v>444535871.10999995</v>
      </c>
      <c r="AA113" s="21"/>
      <c r="AB113" s="21">
        <v>942773681.42167783</v>
      </c>
      <c r="AC113" s="50">
        <v>3542488560</v>
      </c>
      <c r="AD113" s="50">
        <v>412540426.89999998</v>
      </c>
      <c r="AE113" s="50"/>
      <c r="AF113" s="50">
        <v>132193.51</v>
      </c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</row>
    <row r="114" spans="2:46" s="25" customFormat="1" ht="12" customHeight="1" outlineLevel="2" x14ac:dyDescent="0.2">
      <c r="B114" s="22"/>
      <c r="C114" s="23"/>
      <c r="D114" s="26" t="s">
        <v>77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>
        <v>0</v>
      </c>
      <c r="R114" s="27">
        <v>50494803.590000004</v>
      </c>
      <c r="S114" s="27">
        <v>0</v>
      </c>
      <c r="T114" s="27">
        <v>108626017.72352749</v>
      </c>
      <c r="U114" s="27">
        <v>0</v>
      </c>
      <c r="V114" s="27">
        <v>128046526.03</v>
      </c>
      <c r="W114" s="27">
        <v>0</v>
      </c>
      <c r="X114" s="27">
        <v>195774389.92737883</v>
      </c>
      <c r="Y114" s="19"/>
      <c r="Z114" s="21">
        <v>217786663.38</v>
      </c>
      <c r="AA114" s="21"/>
      <c r="AB114" s="21">
        <v>176201395.68999997</v>
      </c>
      <c r="AC114" s="50">
        <v>3471552000</v>
      </c>
      <c r="AD114" s="50">
        <v>404279511.37</v>
      </c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</row>
    <row r="115" spans="2:46" s="25" customFormat="1" ht="12" customHeight="1" outlineLevel="2" x14ac:dyDescent="0.2">
      <c r="B115" s="22"/>
      <c r="C115" s="23"/>
      <c r="D115" s="26" t="s">
        <v>114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>
        <v>413155511.8262068</v>
      </c>
      <c r="AC115" s="50">
        <v>0</v>
      </c>
      <c r="AD115" s="50">
        <v>863676914.55500007</v>
      </c>
      <c r="AE115" s="50">
        <v>0</v>
      </c>
      <c r="AF115" s="50">
        <v>1605068915.5481033</v>
      </c>
      <c r="AG115" s="50">
        <v>0</v>
      </c>
      <c r="AH115" s="50">
        <v>2707521640.6331034</v>
      </c>
      <c r="AI115" s="50">
        <v>0</v>
      </c>
      <c r="AJ115" s="50">
        <v>1787172180.1693101</v>
      </c>
      <c r="AK115" s="50">
        <v>0</v>
      </c>
      <c r="AL115" s="50">
        <v>0</v>
      </c>
      <c r="AM115" s="50">
        <v>0</v>
      </c>
      <c r="AN115" s="50">
        <v>0</v>
      </c>
      <c r="AO115" s="50">
        <v>0</v>
      </c>
      <c r="AP115" s="50">
        <v>1584912440.349946</v>
      </c>
      <c r="AQ115" s="50">
        <v>0</v>
      </c>
      <c r="AR115" s="50">
        <v>0</v>
      </c>
      <c r="AS115" s="50">
        <v>0</v>
      </c>
      <c r="AT115" s="50">
        <v>1584912440.3478954</v>
      </c>
    </row>
    <row r="116" spans="2:46" s="25" customFormat="1" ht="12" customHeight="1" outlineLevel="2" x14ac:dyDescent="0.2">
      <c r="B116" s="22"/>
      <c r="C116" s="23"/>
      <c r="D116" s="26" t="s">
        <v>115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21"/>
      <c r="AA116" s="21"/>
      <c r="AB116" s="21"/>
      <c r="AC116" s="50">
        <v>0</v>
      </c>
      <c r="AD116" s="50">
        <v>329503687.19999999</v>
      </c>
      <c r="AE116" s="50">
        <v>0</v>
      </c>
      <c r="AF116" s="50">
        <v>966431681.97000003</v>
      </c>
      <c r="AG116" s="50">
        <v>0</v>
      </c>
      <c r="AH116" s="50">
        <v>1787855225.9200001</v>
      </c>
      <c r="AI116" s="50">
        <v>0</v>
      </c>
      <c r="AJ116" s="50">
        <v>2590216157.9700003</v>
      </c>
      <c r="AK116" s="50">
        <v>0</v>
      </c>
      <c r="AL116" s="50">
        <v>0</v>
      </c>
      <c r="AM116" s="50">
        <v>0</v>
      </c>
      <c r="AN116" s="50">
        <v>0</v>
      </c>
      <c r="AO116" s="50">
        <v>0</v>
      </c>
      <c r="AP116" s="50">
        <v>774123363.91677535</v>
      </c>
      <c r="AQ116" s="50">
        <v>0</v>
      </c>
      <c r="AR116" s="50">
        <v>0</v>
      </c>
      <c r="AS116" s="50">
        <v>0</v>
      </c>
      <c r="AT116" s="50">
        <v>774123363.91999996</v>
      </c>
    </row>
    <row r="117" spans="2:46" s="25" customFormat="1" ht="12" customHeight="1" outlineLevel="2" x14ac:dyDescent="0.2">
      <c r="B117" s="22"/>
      <c r="C117" s="23"/>
      <c r="D117" s="26" t="s">
        <v>116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19"/>
      <c r="Z117" s="21"/>
      <c r="AA117" s="21"/>
      <c r="AB117" s="21"/>
      <c r="AC117" s="50">
        <v>0</v>
      </c>
      <c r="AD117" s="50">
        <v>687690</v>
      </c>
      <c r="AE117" s="50">
        <v>0</v>
      </c>
      <c r="AF117" s="50">
        <v>800812891.72000003</v>
      </c>
      <c r="AG117" s="50">
        <v>0</v>
      </c>
      <c r="AH117" s="50">
        <v>1291375658.26</v>
      </c>
      <c r="AI117" s="50">
        <v>0</v>
      </c>
      <c r="AJ117" s="50">
        <v>2126113088.8199999</v>
      </c>
      <c r="AK117" s="50">
        <v>0</v>
      </c>
      <c r="AL117" s="50">
        <v>0</v>
      </c>
      <c r="AM117" s="50">
        <v>0</v>
      </c>
      <c r="AN117" s="50">
        <v>0</v>
      </c>
      <c r="AO117" s="50">
        <v>0</v>
      </c>
      <c r="AP117" s="50">
        <v>799656787.88427877</v>
      </c>
      <c r="AQ117" s="50">
        <v>0</v>
      </c>
      <c r="AR117" s="50">
        <v>0</v>
      </c>
      <c r="AS117" s="50">
        <v>0</v>
      </c>
      <c r="AT117" s="50">
        <v>799656787.88000011</v>
      </c>
    </row>
    <row r="118" spans="2:46" s="25" customFormat="1" ht="12" customHeight="1" outlineLevel="2" x14ac:dyDescent="0.2">
      <c r="B118" s="22"/>
      <c r="C118" s="23"/>
      <c r="D118" s="26" t="s">
        <v>88</v>
      </c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19"/>
      <c r="Z118" s="21"/>
      <c r="AA118" s="21"/>
      <c r="AB118" s="21"/>
      <c r="AC118" s="50">
        <v>0</v>
      </c>
      <c r="AD118" s="50">
        <v>271287508.13999999</v>
      </c>
      <c r="AE118" s="50">
        <v>0</v>
      </c>
      <c r="AF118" s="50">
        <v>734090998.13</v>
      </c>
      <c r="AG118" s="50">
        <v>1717338281.25</v>
      </c>
      <c r="AH118" s="50">
        <v>930935684.61999989</v>
      </c>
      <c r="AI118" s="50">
        <v>2594137500</v>
      </c>
      <c r="AJ118" s="50">
        <v>1224826952.8999999</v>
      </c>
      <c r="AK118" s="50">
        <v>815953125</v>
      </c>
      <c r="AL118" s="50">
        <v>0</v>
      </c>
      <c r="AM118" s="50">
        <v>0</v>
      </c>
      <c r="AN118" s="50">
        <v>874593750</v>
      </c>
      <c r="AO118" s="50">
        <v>1690546875</v>
      </c>
      <c r="AP118" s="50">
        <v>349411565.54499996</v>
      </c>
      <c r="AQ118" s="50">
        <v>504090.38</v>
      </c>
      <c r="AR118" s="50">
        <v>549999.56000000006</v>
      </c>
      <c r="AS118" s="50">
        <v>358854571.04000002</v>
      </c>
      <c r="AT118" s="50">
        <v>709320226.52999997</v>
      </c>
    </row>
    <row r="119" spans="2:46" s="25" customFormat="1" ht="12" customHeight="1" outlineLevel="2" x14ac:dyDescent="0.2">
      <c r="B119" s="22"/>
      <c r="C119" s="23"/>
      <c r="D119" s="26" t="s">
        <v>78</v>
      </c>
      <c r="E119" s="18"/>
      <c r="F119" s="18"/>
      <c r="G119" s="18"/>
      <c r="H119" s="18"/>
      <c r="I119" s="18"/>
      <c r="J119" s="18"/>
      <c r="K119" s="18"/>
      <c r="L119" s="18"/>
      <c r="M119" s="27"/>
      <c r="N119" s="27"/>
      <c r="O119" s="27"/>
      <c r="P119" s="27"/>
      <c r="Q119" s="27"/>
      <c r="R119" s="27"/>
      <c r="S119" s="27">
        <v>0</v>
      </c>
      <c r="T119" s="27">
        <v>938864.72</v>
      </c>
      <c r="U119" s="27">
        <v>570227500</v>
      </c>
      <c r="V119" s="27">
        <v>53317678.422570571</v>
      </c>
      <c r="W119" s="27">
        <v>0</v>
      </c>
      <c r="X119" s="27"/>
      <c r="Y119" s="19"/>
      <c r="Z119" s="19"/>
      <c r="AA119" s="19"/>
      <c r="AB119" s="1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</row>
    <row r="120" spans="2:46" s="25" customFormat="1" ht="12" customHeight="1" outlineLevel="2" x14ac:dyDescent="0.2">
      <c r="B120" s="22"/>
      <c r="C120" s="23"/>
      <c r="D120" s="26" t="s">
        <v>79</v>
      </c>
      <c r="E120" s="18"/>
      <c r="F120" s="18"/>
      <c r="G120" s="18"/>
      <c r="H120" s="18"/>
      <c r="I120" s="18"/>
      <c r="J120" s="18"/>
      <c r="K120" s="18"/>
      <c r="L120" s="18"/>
      <c r="M120" s="27"/>
      <c r="N120" s="27"/>
      <c r="O120" s="27"/>
      <c r="P120" s="27"/>
      <c r="Q120" s="27"/>
      <c r="R120" s="27"/>
      <c r="S120" s="27">
        <v>0</v>
      </c>
      <c r="T120" s="27">
        <v>0</v>
      </c>
      <c r="U120" s="27">
        <v>563220000</v>
      </c>
      <c r="V120" s="27">
        <v>49472544.159999996</v>
      </c>
      <c r="W120" s="27"/>
      <c r="X120" s="27"/>
      <c r="Y120" s="19"/>
      <c r="Z120" s="19"/>
      <c r="AA120" s="19"/>
      <c r="AB120" s="1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</row>
    <row r="121" spans="2:46" s="25" customFormat="1" ht="12" customHeight="1" outlineLevel="2" x14ac:dyDescent="0.2">
      <c r="B121" s="22"/>
      <c r="C121" s="23"/>
      <c r="D121" s="26"/>
      <c r="E121" s="18"/>
      <c r="F121" s="18"/>
      <c r="G121" s="18"/>
      <c r="H121" s="18"/>
      <c r="I121" s="18"/>
      <c r="J121" s="18"/>
      <c r="K121" s="18"/>
      <c r="L121" s="1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19"/>
      <c r="Z121" s="19"/>
      <c r="AA121" s="19"/>
      <c r="AB121" s="1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</row>
    <row r="122" spans="2:46" s="25" customFormat="1" ht="12" customHeight="1" outlineLevel="2" x14ac:dyDescent="0.2">
      <c r="B122" s="22"/>
      <c r="C122" s="23" t="s">
        <v>61</v>
      </c>
      <c r="D122" s="26"/>
      <c r="E122" s="18">
        <f t="shared" ref="E122:Q122" si="25">+SUM(E123:E125)</f>
        <v>0</v>
      </c>
      <c r="F122" s="18">
        <f t="shared" si="25"/>
        <v>0</v>
      </c>
      <c r="G122" s="18">
        <f t="shared" si="25"/>
        <v>0</v>
      </c>
      <c r="H122" s="18">
        <f t="shared" si="25"/>
        <v>0</v>
      </c>
      <c r="I122" s="18">
        <f t="shared" si="25"/>
        <v>0</v>
      </c>
      <c r="J122" s="18">
        <f t="shared" si="25"/>
        <v>0</v>
      </c>
      <c r="K122" s="18">
        <f t="shared" si="25"/>
        <v>0</v>
      </c>
      <c r="L122" s="18">
        <f t="shared" si="25"/>
        <v>0</v>
      </c>
      <c r="M122" s="18">
        <f t="shared" si="25"/>
        <v>0</v>
      </c>
      <c r="N122" s="18">
        <f t="shared" si="25"/>
        <v>0</v>
      </c>
      <c r="O122" s="18">
        <f t="shared" si="25"/>
        <v>0</v>
      </c>
      <c r="P122" s="18">
        <f t="shared" si="25"/>
        <v>0</v>
      </c>
      <c r="Q122" s="18">
        <f t="shared" si="25"/>
        <v>10580659.405923652</v>
      </c>
      <c r="R122" s="18">
        <f t="shared" ref="R122:X122" si="26">+SUM(R123:R125)</f>
        <v>8480338.2692728303</v>
      </c>
      <c r="S122" s="18">
        <f t="shared" si="26"/>
        <v>12357437.652815418</v>
      </c>
      <c r="T122" s="18">
        <f t="shared" si="26"/>
        <v>7893471.4164993661</v>
      </c>
      <c r="U122" s="18">
        <f t="shared" si="26"/>
        <v>16437879.376418423</v>
      </c>
      <c r="V122" s="18">
        <f t="shared" si="26"/>
        <v>9042525.5600000005</v>
      </c>
      <c r="W122" s="18">
        <f>+SUM(W123:W125)</f>
        <v>26875715.34</v>
      </c>
      <c r="X122" s="18">
        <f t="shared" si="26"/>
        <v>10659686.408000002</v>
      </c>
      <c r="Y122" s="19">
        <f t="shared" ref="Y122:AB122" si="27">+SUM(Y123:Y125)</f>
        <v>29873525.919999994</v>
      </c>
      <c r="Z122" s="19">
        <f t="shared" si="27"/>
        <v>8273889.9040000001</v>
      </c>
      <c r="AA122" s="19">
        <f t="shared" si="27"/>
        <v>57801843.160000004</v>
      </c>
      <c r="AB122" s="19">
        <f t="shared" si="27"/>
        <v>7954992.2139999811</v>
      </c>
      <c r="AC122" s="49">
        <v>47592873.890000001</v>
      </c>
      <c r="AD122" s="49">
        <v>5129340.021799989</v>
      </c>
      <c r="AE122" s="49">
        <v>63005497.389999993</v>
      </c>
      <c r="AF122" s="49">
        <v>14013330.630619997</v>
      </c>
      <c r="AG122" s="49">
        <v>98985359.180000007</v>
      </c>
      <c r="AH122" s="49">
        <v>20830412.57</v>
      </c>
      <c r="AI122" s="49">
        <v>65668590.790000007</v>
      </c>
      <c r="AJ122" s="49">
        <v>13262310.120000001</v>
      </c>
      <c r="AK122" s="49">
        <v>0</v>
      </c>
      <c r="AL122" s="49">
        <v>0</v>
      </c>
      <c r="AM122" s="49">
        <v>0</v>
      </c>
      <c r="AN122" s="49">
        <v>0</v>
      </c>
      <c r="AO122" s="49">
        <v>0</v>
      </c>
      <c r="AP122" s="49">
        <v>0</v>
      </c>
      <c r="AQ122" s="49">
        <v>0</v>
      </c>
      <c r="AR122" s="49">
        <v>0</v>
      </c>
      <c r="AS122" s="49">
        <v>0</v>
      </c>
      <c r="AT122" s="49">
        <v>0</v>
      </c>
    </row>
    <row r="123" spans="2:46" s="25" customFormat="1" ht="12" customHeight="1" outlineLevel="2" x14ac:dyDescent="0.2">
      <c r="B123" s="22"/>
      <c r="C123" s="23"/>
      <c r="D123" s="26" t="s">
        <v>80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9279470.8487098068</v>
      </c>
      <c r="R123" s="27">
        <v>7400207.85857426</v>
      </c>
      <c r="S123" s="27">
        <v>11269978.18</v>
      </c>
      <c r="T123" s="27">
        <v>7024772.4331999999</v>
      </c>
      <c r="U123" s="27">
        <v>14991420.116434671</v>
      </c>
      <c r="V123" s="27">
        <v>7184124.3799999999</v>
      </c>
      <c r="W123" s="27">
        <v>24510896.869999997</v>
      </c>
      <c r="X123" s="27">
        <v>7842764.2880000016</v>
      </c>
      <c r="Y123" s="21">
        <v>27245060.789999995</v>
      </c>
      <c r="Z123" s="21">
        <v>6257688.2439999999</v>
      </c>
      <c r="AA123" s="21">
        <v>52716300.790000007</v>
      </c>
      <c r="AB123" s="21">
        <v>7027532.9179999866</v>
      </c>
      <c r="AC123" s="50">
        <v>30063447</v>
      </c>
      <c r="AD123" s="50">
        <v>1300612.1139999889</v>
      </c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</row>
    <row r="124" spans="2:46" s="14" customFormat="1" ht="12.75" customHeight="1" x14ac:dyDescent="0.2">
      <c r="B124" s="22"/>
      <c r="C124" s="23"/>
      <c r="D124" s="26" t="s">
        <v>81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932052.46756480832</v>
      </c>
      <c r="R124" s="27">
        <v>775555.56034760247</v>
      </c>
      <c r="S124" s="27">
        <v>779013.04281541868</v>
      </c>
      <c r="T124" s="27">
        <v>565596.69703892583</v>
      </c>
      <c r="U124" s="27">
        <v>1036246.1277222385</v>
      </c>
      <c r="V124" s="27">
        <v>1331576.52</v>
      </c>
      <c r="W124" s="27">
        <v>1694257.28</v>
      </c>
      <c r="X124" s="27">
        <v>1546261.2</v>
      </c>
      <c r="Y124" s="21">
        <v>1883249.8</v>
      </c>
      <c r="Z124" s="21">
        <v>1431396.3</v>
      </c>
      <c r="AA124" s="21">
        <v>3643913.36</v>
      </c>
      <c r="AB124" s="21">
        <v>685595.59600000002</v>
      </c>
      <c r="AC124" s="50">
        <v>2078083.17</v>
      </c>
      <c r="AD124" s="50">
        <v>119026.90360000005</v>
      </c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</row>
    <row r="125" spans="2:46" s="14" customFormat="1" ht="12.75" customHeight="1" x14ac:dyDescent="0.2">
      <c r="B125" s="28"/>
      <c r="C125" s="23"/>
      <c r="D125" s="26" t="s">
        <v>82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7">
        <v>369136.08964903618</v>
      </c>
      <c r="R125" s="27">
        <v>304574.85035096772</v>
      </c>
      <c r="S125" s="27">
        <v>308446.43</v>
      </c>
      <c r="T125" s="27">
        <v>303102.28626044031</v>
      </c>
      <c r="U125" s="27">
        <v>410213.13226151292</v>
      </c>
      <c r="V125" s="27">
        <v>526824.66</v>
      </c>
      <c r="W125" s="27">
        <v>670561.18999999994</v>
      </c>
      <c r="X125" s="27">
        <v>1270660.92</v>
      </c>
      <c r="Y125" s="21">
        <v>745215.33</v>
      </c>
      <c r="Z125" s="21">
        <v>584805.36</v>
      </c>
      <c r="AA125" s="21">
        <v>1441629.0100000002</v>
      </c>
      <c r="AB125" s="21">
        <v>241863.69999999425</v>
      </c>
      <c r="AC125" s="50">
        <v>822019.61</v>
      </c>
      <c r="AD125" s="50">
        <v>22980.43</v>
      </c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</row>
    <row r="126" spans="2:46" s="14" customFormat="1" ht="12.75" customHeight="1" x14ac:dyDescent="0.2">
      <c r="B126" s="28"/>
      <c r="C126" s="23"/>
      <c r="D126" s="26" t="s">
        <v>91</v>
      </c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7"/>
      <c r="R126" s="27"/>
      <c r="S126" s="27"/>
      <c r="T126" s="27"/>
      <c r="U126" s="27"/>
      <c r="V126" s="27"/>
      <c r="W126" s="27"/>
      <c r="X126" s="27"/>
      <c r="Y126" s="21"/>
      <c r="Z126" s="21"/>
      <c r="AA126" s="21"/>
      <c r="AB126" s="21"/>
      <c r="AC126" s="50">
        <v>14629324.109999999</v>
      </c>
      <c r="AD126" s="50">
        <v>3686720.5742000001</v>
      </c>
      <c r="AE126" s="50">
        <v>63005497.389999993</v>
      </c>
      <c r="AF126" s="50">
        <v>14013330.630619997</v>
      </c>
      <c r="AG126" s="50">
        <v>98985359.180000007</v>
      </c>
      <c r="AH126" s="50">
        <v>20830412.57</v>
      </c>
      <c r="AI126" s="50">
        <v>65668590.790000007</v>
      </c>
      <c r="AJ126" s="50">
        <v>13262310.120000001</v>
      </c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</row>
    <row r="127" spans="2:46" s="14" customFormat="1" ht="12" customHeight="1" x14ac:dyDescent="0.2">
      <c r="B127" s="28"/>
      <c r="C127" s="23"/>
      <c r="D127" s="26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38"/>
      <c r="V127" s="38"/>
      <c r="W127" s="38"/>
      <c r="X127" s="38"/>
      <c r="Y127" s="21"/>
      <c r="Z127" s="21"/>
      <c r="AA127" s="21"/>
      <c r="AB127" s="21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</row>
    <row r="128" spans="2:46" s="25" customFormat="1" ht="12" customHeight="1" x14ac:dyDescent="0.2">
      <c r="B128" s="29" t="s">
        <v>60</v>
      </c>
      <c r="C128" s="16"/>
      <c r="D128" s="17"/>
      <c r="E128" s="18">
        <f t="shared" ref="E128:AF128" si="28">+E62+E9</f>
        <v>524016268</v>
      </c>
      <c r="F128" s="19">
        <f t="shared" si="28"/>
        <v>246540349.19</v>
      </c>
      <c r="G128" s="18">
        <f t="shared" si="28"/>
        <v>659054109</v>
      </c>
      <c r="H128" s="19">
        <f t="shared" si="28"/>
        <v>216989632</v>
      </c>
      <c r="I128" s="18">
        <f t="shared" si="28"/>
        <v>730429264.98000002</v>
      </c>
      <c r="J128" s="19">
        <f t="shared" si="28"/>
        <v>252824057.92999998</v>
      </c>
      <c r="K128" s="18">
        <f t="shared" si="28"/>
        <v>823529239.76997566</v>
      </c>
      <c r="L128" s="19">
        <f t="shared" si="28"/>
        <v>273712365.12599194</v>
      </c>
      <c r="M128" s="18">
        <f t="shared" si="28"/>
        <v>887277265.07302165</v>
      </c>
      <c r="N128" s="19">
        <f t="shared" si="28"/>
        <v>297077891.12697953</v>
      </c>
      <c r="O128" s="18">
        <f t="shared" si="28"/>
        <v>995123556.32584357</v>
      </c>
      <c r="P128" s="19">
        <f t="shared" si="28"/>
        <v>280027065.95339358</v>
      </c>
      <c r="Q128" s="18">
        <f t="shared" si="28"/>
        <v>414254401.49382007</v>
      </c>
      <c r="R128" s="19">
        <f t="shared" si="28"/>
        <v>470478501.35209787</v>
      </c>
      <c r="S128" s="18">
        <f t="shared" si="28"/>
        <v>494177864.54048312</v>
      </c>
      <c r="T128" s="19">
        <f t="shared" si="28"/>
        <v>498833626.47063828</v>
      </c>
      <c r="U128" s="19">
        <f t="shared" si="28"/>
        <v>1696965727.634438</v>
      </c>
      <c r="V128" s="19">
        <f t="shared" si="28"/>
        <v>663357306.43196809</v>
      </c>
      <c r="W128" s="19">
        <f t="shared" si="28"/>
        <v>1123470917.6203055</v>
      </c>
      <c r="X128" s="19">
        <f t="shared" si="28"/>
        <v>1133843605.6003501</v>
      </c>
      <c r="Y128" s="19">
        <f t="shared" si="28"/>
        <v>1194062155.7311513</v>
      </c>
      <c r="Z128" s="19">
        <f t="shared" si="28"/>
        <v>1189516820.2940626</v>
      </c>
      <c r="AA128" s="19">
        <f t="shared" si="28"/>
        <v>1337158642.1179597</v>
      </c>
      <c r="AB128" s="19">
        <f t="shared" si="28"/>
        <v>2165399585.1900697</v>
      </c>
      <c r="AC128" s="19">
        <f t="shared" si="28"/>
        <v>8257321015.5591583</v>
      </c>
      <c r="AD128" s="19">
        <f t="shared" si="28"/>
        <v>2667953826.1232052</v>
      </c>
      <c r="AE128" s="19">
        <f t="shared" si="28"/>
        <v>1515325084.76121</v>
      </c>
      <c r="AF128" s="19">
        <f t="shared" si="28"/>
        <v>5642029226.4168329</v>
      </c>
      <c r="AG128" s="19">
        <f>+AG62+AG9</f>
        <v>5519049545.7428493</v>
      </c>
      <c r="AH128" s="19">
        <f>+AH62+AH9</f>
        <v>10095613241.689342</v>
      </c>
      <c r="AI128" s="19">
        <f t="shared" ref="AI128:AT128" si="29">+AI62+AI9</f>
        <v>11927061751.364532</v>
      </c>
      <c r="AJ128" s="19">
        <f t="shared" si="29"/>
        <v>11436847903.864538</v>
      </c>
      <c r="AK128" s="19">
        <f t="shared" si="29"/>
        <v>1462329914.1637998</v>
      </c>
      <c r="AL128" s="19">
        <f t="shared" si="29"/>
        <v>930658102.70954812</v>
      </c>
      <c r="AM128" s="19">
        <f t="shared" si="29"/>
        <v>437256374.03920007</v>
      </c>
      <c r="AN128" s="19">
        <f t="shared" ref="AN128" si="30">+AN62+AN9</f>
        <v>1599417821.7359686</v>
      </c>
      <c r="AO128" s="19">
        <f t="shared" si="29"/>
        <v>4429662212.6289072</v>
      </c>
      <c r="AP128" s="19">
        <f t="shared" si="29"/>
        <v>3631182042.6877003</v>
      </c>
      <c r="AQ128" s="19">
        <f t="shared" si="29"/>
        <v>97974020.617251903</v>
      </c>
      <c r="AR128" s="19">
        <f t="shared" si="29"/>
        <v>444462201.77640003</v>
      </c>
      <c r="AS128" s="19">
        <f t="shared" ref="AS128" si="31">+AS62+AS9</f>
        <v>515548816.11688507</v>
      </c>
      <c r="AT128" s="19">
        <f t="shared" si="29"/>
        <v>4689167081.1893959</v>
      </c>
    </row>
    <row r="129" spans="2:46" ht="12" customHeight="1" thickBot="1" x14ac:dyDescent="0.25">
      <c r="B129" s="30"/>
      <c r="C129" s="31"/>
      <c r="D129" s="32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40"/>
      <c r="V129" s="40"/>
      <c r="W129" s="40"/>
      <c r="X129" s="40"/>
      <c r="Y129" s="44"/>
      <c r="Z129" s="44"/>
      <c r="AA129" s="44"/>
      <c r="AB129" s="44"/>
      <c r="AC129" s="51"/>
      <c r="AD129" s="51"/>
      <c r="AE129" s="51"/>
      <c r="AF129" s="51"/>
      <c r="AG129" s="51"/>
      <c r="AH129" s="51"/>
      <c r="AI129" s="51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</row>
    <row r="130" spans="2:46" x14ac:dyDescent="0.2">
      <c r="E130" s="34"/>
      <c r="F130" s="34"/>
      <c r="G130" s="34"/>
      <c r="H130" s="34"/>
      <c r="I130" s="34"/>
      <c r="J130" s="34"/>
    </row>
    <row r="131" spans="2:46" x14ac:dyDescent="0.2">
      <c r="C131" s="36" t="s">
        <v>65</v>
      </c>
      <c r="E131" s="34"/>
      <c r="F131" s="34"/>
      <c r="G131" s="34"/>
      <c r="H131" s="34"/>
      <c r="I131" s="34"/>
      <c r="J131" s="34"/>
      <c r="AA131" s="47"/>
      <c r="AC131" s="47"/>
      <c r="AE131" s="52"/>
      <c r="AG131" s="52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</row>
    <row r="132" spans="2:46" x14ac:dyDescent="0.2">
      <c r="D132" s="41" t="s">
        <v>122</v>
      </c>
      <c r="E132" s="34"/>
      <c r="F132" s="34"/>
      <c r="G132" s="34"/>
      <c r="H132" s="34"/>
      <c r="I132" s="34"/>
      <c r="J132" s="34"/>
      <c r="S132" s="37"/>
      <c r="T132" s="37"/>
      <c r="AA132" s="47"/>
      <c r="AB132" s="47"/>
      <c r="AC132" s="47"/>
      <c r="AD132" s="47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</row>
    <row r="133" spans="2:46" x14ac:dyDescent="0.2">
      <c r="E133" s="34"/>
      <c r="F133" s="34"/>
      <c r="G133" s="34"/>
      <c r="H133" s="34"/>
      <c r="I133" s="34"/>
      <c r="J133" s="34"/>
    </row>
    <row r="134" spans="2:46" x14ac:dyDescent="0.2">
      <c r="E134" s="34"/>
      <c r="F134" s="34"/>
      <c r="G134" s="34"/>
      <c r="H134" s="34"/>
      <c r="I134" s="34"/>
      <c r="J134" s="34"/>
    </row>
    <row r="135" spans="2:46" x14ac:dyDescent="0.2">
      <c r="E135" s="34"/>
      <c r="F135" s="34"/>
      <c r="G135" s="34"/>
      <c r="H135" s="34"/>
      <c r="I135" s="34"/>
      <c r="J135" s="34"/>
    </row>
    <row r="136" spans="2:46" x14ac:dyDescent="0.2">
      <c r="E136" s="34"/>
      <c r="F136" s="34"/>
      <c r="G136" s="34"/>
      <c r="H136" s="34"/>
      <c r="I136" s="34"/>
      <c r="J136" s="34"/>
    </row>
    <row r="137" spans="2:46" x14ac:dyDescent="0.2">
      <c r="E137" s="34"/>
      <c r="F137" s="34"/>
      <c r="G137" s="34"/>
      <c r="H137" s="34"/>
      <c r="I137" s="34"/>
      <c r="J137" s="34"/>
    </row>
    <row r="138" spans="2:46" x14ac:dyDescent="0.2">
      <c r="E138" s="34"/>
      <c r="F138" s="34"/>
      <c r="G138" s="34"/>
      <c r="H138" s="34"/>
      <c r="I138" s="34"/>
      <c r="J138" s="34"/>
    </row>
    <row r="139" spans="2:46" x14ac:dyDescent="0.2">
      <c r="E139" s="34"/>
      <c r="F139" s="34"/>
      <c r="G139" s="34"/>
      <c r="H139" s="34"/>
      <c r="I139" s="34"/>
      <c r="J139" s="34"/>
    </row>
    <row r="140" spans="2:46" x14ac:dyDescent="0.2">
      <c r="E140" s="34"/>
      <c r="F140" s="34"/>
      <c r="G140" s="34"/>
      <c r="H140" s="34"/>
      <c r="I140" s="34"/>
      <c r="J140" s="34"/>
    </row>
    <row r="141" spans="2:46" x14ac:dyDescent="0.2">
      <c r="E141" s="34"/>
      <c r="F141" s="34"/>
      <c r="G141" s="34"/>
      <c r="H141" s="34"/>
      <c r="I141" s="34"/>
      <c r="J141" s="34"/>
    </row>
    <row r="142" spans="2:46" x14ac:dyDescent="0.2">
      <c r="E142" s="34"/>
      <c r="F142" s="34"/>
      <c r="G142" s="34"/>
      <c r="H142" s="34"/>
      <c r="I142" s="34"/>
      <c r="J142" s="34"/>
    </row>
    <row r="143" spans="2:46" x14ac:dyDescent="0.2">
      <c r="E143" s="34"/>
      <c r="F143" s="34"/>
      <c r="G143" s="34"/>
      <c r="H143" s="34"/>
      <c r="I143" s="34"/>
      <c r="J143" s="34"/>
    </row>
    <row r="144" spans="2:46" x14ac:dyDescent="0.2">
      <c r="E144" s="34"/>
      <c r="F144" s="34"/>
      <c r="G144" s="34"/>
      <c r="H144" s="34"/>
      <c r="I144" s="34"/>
      <c r="J144" s="34"/>
    </row>
  </sheetData>
  <mergeCells count="18">
    <mergeCell ref="B7:D7"/>
    <mergeCell ref="E6:F6"/>
    <mergeCell ref="G6:H6"/>
    <mergeCell ref="I6:J6"/>
    <mergeCell ref="K6:L6"/>
    <mergeCell ref="M6:N6"/>
    <mergeCell ref="AA6:AB6"/>
    <mergeCell ref="O6:P6"/>
    <mergeCell ref="Y6:Z6"/>
    <mergeCell ref="W6:X6"/>
    <mergeCell ref="U6:V6"/>
    <mergeCell ref="S6:T6"/>
    <mergeCell ref="Q6:R6"/>
    <mergeCell ref="AI6:AJ6"/>
    <mergeCell ref="AK6:AT6"/>
    <mergeCell ref="AG6:AH6"/>
    <mergeCell ref="AE6:AF6"/>
    <mergeCell ref="AC6:AD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S122:T122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2021-05-11T16:48:37Z</dcterms:modified>
</cp:coreProperties>
</file>